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ljun Talle\Music\For update\"/>
    </mc:Choice>
  </mc:AlternateContent>
  <xr:revisionPtr revIDLastSave="0" documentId="13_ncr:1_{74FF8F9D-00B3-47B9-98D9-12C4EAD7C58B}" xr6:coauthVersionLast="47" xr6:coauthVersionMax="47" xr10:uidLastSave="{00000000-0000-0000-0000-000000000000}"/>
  <bookViews>
    <workbookView xWindow="14055" yWindow="-16320" windowWidth="29040" windowHeight="15720" xr2:uid="{79CFE93E-1DEF-4CBD-846A-7F189708DB03}"/>
  </bookViews>
  <sheets>
    <sheet name="Budget Writeback" sheetId="1" r:id="rId1"/>
    <sheet name="Options" sheetId="10" r:id="rId2"/>
    <sheet name="Information" sheetId="13" r:id="rId3"/>
    <sheet name="VelixoReportsConnections" sheetId="5" state="veryHidden" r:id="rId4"/>
    <sheet name="VelixoReportsGIOptions" sheetId="6" state="veryHidden" r:id="rId5"/>
    <sheet name="VelixoReportsSettings" sheetId="7" state="veryHidden" r:id="rId6"/>
  </sheets>
  <definedNames>
    <definedName name="Connection">Options!$A$2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/>
  <c r="F24" i="1"/>
  <c r="G22" i="1"/>
  <c r="F22" i="1"/>
  <c r="G20" i="1"/>
  <c r="G19" i="1"/>
  <c r="F19" i="1"/>
  <c r="F23" i="1" a="1"/>
  <c r="F23" i="1" s="1"/>
  <c r="F21" i="1" a="1"/>
  <c r="F21" i="1" s="1"/>
  <c r="F18" i="1" a="1"/>
  <c r="F18" i="1" s="1"/>
  <c r="F27" i="1" a="1"/>
  <c r="F27" i="1" s="1"/>
  <c r="A27" i="1" a="1"/>
  <c r="A27" i="1" s="1"/>
  <c r="A23" i="1"/>
  <c r="C2" i="10" l="1" a="1"/>
  <c r="C2" i="10" s="1"/>
  <c r="D2" i="10" s="1" a="1"/>
  <c r="D2" i="10" s="1"/>
  <c r="K2" i="10" a="1"/>
  <c r="K2" i="10"/>
  <c r="L2" i="10" a="1"/>
  <c r="L2" i="10" s="1"/>
  <c r="P2" i="10" a="1"/>
  <c r="P2" i="10"/>
  <c r="S2" i="10" a="1"/>
  <c r="S2" i="10" s="1"/>
  <c r="V2" i="10" a="1"/>
  <c r="X2" i="10" s="1" a="1"/>
  <c r="X2" i="10" s="1"/>
  <c r="V2" i="10"/>
  <c r="W2" i="10" a="1"/>
  <c r="W2" i="10"/>
  <c r="E2" i="1"/>
  <c r="F2" i="1"/>
  <c r="G23" i="1" s="1" a="1"/>
  <c r="G23" i="1" s="1"/>
  <c r="L2" i="1"/>
  <c r="N3" i="1"/>
  <c r="N2" i="1" s="1"/>
  <c r="O3" i="1"/>
  <c r="O2" i="1" s="1"/>
  <c r="R3" i="1"/>
  <c r="R2" i="1" s="1"/>
  <c r="E3" i="1"/>
  <c r="F3" i="1"/>
  <c r="L5" i="1"/>
  <c r="L4" i="1" a="1"/>
  <c r="L4" i="1" s="1"/>
  <c r="M5" i="1"/>
  <c r="N5" i="1" s="1"/>
  <c r="M4" i="1" a="1"/>
  <c r="M4" i="1" s="1"/>
  <c r="E16" i="1"/>
  <c r="F16" i="1"/>
  <c r="G16" i="1"/>
  <c r="A17" i="1"/>
  <c r="A18" i="1"/>
  <c r="A21" i="1"/>
  <c r="I106" i="1"/>
  <c r="H106" i="1" a="1"/>
  <c r="H106" i="1" s="1"/>
  <c r="O106" i="1" a="1"/>
  <c r="O106" i="1" s="1"/>
  <c r="P106" i="1" a="1"/>
  <c r="P106" i="1" s="1"/>
  <c r="Q106" i="1" a="1"/>
  <c r="Q106" i="1" s="1"/>
  <c r="R106" i="1" a="1"/>
  <c r="R106" i="1" s="1"/>
  <c r="S106" i="1" a="1"/>
  <c r="S106" i="1" s="1"/>
  <c r="I107" i="1"/>
  <c r="N107" i="1" s="1" a="1"/>
  <c r="N107" i="1" s="1"/>
  <c r="I108" i="1"/>
  <c r="O108" i="1" a="1"/>
  <c r="O108" i="1" s="1"/>
  <c r="P108" i="1" a="1"/>
  <c r="P108" i="1" s="1"/>
  <c r="I109" i="1"/>
  <c r="H109" i="1" a="1"/>
  <c r="H109" i="1" s="1"/>
  <c r="J109" i="1"/>
  <c r="K109" i="1"/>
  <c r="L109" i="1" a="1"/>
  <c r="L109" i="1" s="1"/>
  <c r="U109" i="1" a="1"/>
  <c r="U109" i="1" s="1"/>
  <c r="V109" i="1" a="1"/>
  <c r="V109" i="1"/>
  <c r="W109" i="1" a="1"/>
  <c r="W109" i="1" s="1"/>
  <c r="I110" i="1"/>
  <c r="H110" i="1" a="1"/>
  <c r="H110" i="1"/>
  <c r="J110" i="1"/>
  <c r="K110" i="1"/>
  <c r="L110" i="1" a="1"/>
  <c r="L110" i="1" s="1"/>
  <c r="I111" i="1"/>
  <c r="H111" i="1" a="1"/>
  <c r="H111" i="1"/>
  <c r="J111" i="1"/>
  <c r="K111" i="1"/>
  <c r="L111" i="1" a="1"/>
  <c r="L111" i="1" s="1"/>
  <c r="Q111" i="1" a="1"/>
  <c r="Q111" i="1" s="1"/>
  <c r="R111" i="1" a="1"/>
  <c r="R111" i="1" s="1"/>
  <c r="S111" i="1" a="1"/>
  <c r="S111" i="1" s="1"/>
  <c r="W111" i="1" a="1"/>
  <c r="W111" i="1" s="1"/>
  <c r="I112" i="1"/>
  <c r="H112" i="1" a="1"/>
  <c r="H112" i="1" s="1"/>
  <c r="J112" i="1"/>
  <c r="I113" i="1"/>
  <c r="I114" i="1"/>
  <c r="H114" i="1" a="1"/>
  <c r="H114" i="1" s="1"/>
  <c r="J114" i="1"/>
  <c r="K114" i="1"/>
  <c r="L114" i="1" a="1"/>
  <c r="L114" i="1" s="1"/>
  <c r="M114" i="1" a="1"/>
  <c r="M114" i="1" s="1"/>
  <c r="S114" i="1" a="1"/>
  <c r="S114" i="1"/>
  <c r="T114" i="1" a="1"/>
  <c r="T114" i="1" s="1"/>
  <c r="U114" i="1" a="1"/>
  <c r="U114" i="1" s="1"/>
  <c r="I115" i="1"/>
  <c r="S115" i="1" s="1" a="1"/>
  <c r="S115" i="1" s="1"/>
  <c r="H115" i="1" a="1"/>
  <c r="H115" i="1" s="1"/>
  <c r="J115" i="1"/>
  <c r="I116" i="1"/>
  <c r="I117" i="1"/>
  <c r="H117" i="1" a="1"/>
  <c r="H117" i="1"/>
  <c r="J117" i="1"/>
  <c r="K117" i="1"/>
  <c r="L117" i="1" a="1"/>
  <c r="L117" i="1" s="1"/>
  <c r="M117" i="1" a="1"/>
  <c r="M117" i="1"/>
  <c r="R117" i="1" a="1"/>
  <c r="R117" i="1" s="1"/>
  <c r="W117" i="1" a="1"/>
  <c r="W117" i="1" s="1"/>
  <c r="I118" i="1"/>
  <c r="I119" i="1"/>
  <c r="H119" i="1" a="1"/>
  <c r="H119" i="1"/>
  <c r="J119" i="1"/>
  <c r="K119" i="1"/>
  <c r="L119" i="1" a="1"/>
  <c r="L119" i="1" s="1"/>
  <c r="M119" i="1" a="1"/>
  <c r="M119" i="1" s="1"/>
  <c r="N119" i="1" a="1"/>
  <c r="N119" i="1" s="1"/>
  <c r="O119" i="1" a="1"/>
  <c r="O119" i="1"/>
  <c r="P119" i="1" a="1"/>
  <c r="P119" i="1"/>
  <c r="Q119" i="1" a="1"/>
  <c r="Q119" i="1" s="1"/>
  <c r="U119" i="1" a="1"/>
  <c r="U119" i="1" s="1"/>
  <c r="V119" i="1" a="1"/>
  <c r="V119" i="1" s="1"/>
  <c r="W119" i="1" a="1"/>
  <c r="W119" i="1"/>
  <c r="I120" i="1"/>
  <c r="J120" i="1"/>
  <c r="I121" i="1"/>
  <c r="Q121" i="1" a="1"/>
  <c r="Q121" i="1"/>
  <c r="R121" i="1" a="1"/>
  <c r="R121" i="1"/>
  <c r="S121" i="1" a="1"/>
  <c r="S121" i="1" s="1"/>
  <c r="I122" i="1"/>
  <c r="H122" i="1" a="1"/>
  <c r="H122" i="1" s="1"/>
  <c r="J122" i="1"/>
  <c r="T122" i="1" a="1"/>
  <c r="T122" i="1" s="1"/>
  <c r="I123" i="1"/>
  <c r="J123" i="1" s="1"/>
  <c r="H123" i="1" a="1"/>
  <c r="H123" i="1" s="1"/>
  <c r="I124" i="1"/>
  <c r="H124" i="1" a="1"/>
  <c r="H124" i="1"/>
  <c r="O124" i="1" a="1"/>
  <c r="O124" i="1" s="1"/>
  <c r="I125" i="1"/>
  <c r="H125" i="1" a="1"/>
  <c r="H125" i="1" s="1"/>
  <c r="J125" i="1"/>
  <c r="K125" i="1"/>
  <c r="O125" i="1" a="1"/>
  <c r="O125" i="1" s="1"/>
  <c r="P125" i="1" a="1"/>
  <c r="P125" i="1"/>
  <c r="Q125" i="1" a="1"/>
  <c r="Q125" i="1"/>
  <c r="R125" i="1" a="1"/>
  <c r="R125" i="1" s="1"/>
  <c r="S125" i="1" a="1"/>
  <c r="S125" i="1"/>
  <c r="T125" i="1" a="1"/>
  <c r="T125" i="1" s="1"/>
  <c r="U125" i="1" a="1"/>
  <c r="U125" i="1" s="1"/>
  <c r="V125" i="1" a="1"/>
  <c r="V125" i="1" s="1"/>
  <c r="W125" i="1" a="1"/>
  <c r="W125" i="1" s="1"/>
  <c r="I126" i="1"/>
  <c r="R126" i="1" a="1"/>
  <c r="R126" i="1"/>
  <c r="S126" i="1" a="1"/>
  <c r="S126" i="1" s="1"/>
  <c r="T126" i="1" a="1"/>
  <c r="T126" i="1"/>
  <c r="U126" i="1" a="1"/>
  <c r="U126" i="1" s="1"/>
  <c r="V126" i="1" a="1"/>
  <c r="V126" i="1" s="1"/>
  <c r="I127" i="1"/>
  <c r="V127" i="1" s="1" a="1"/>
  <c r="V127" i="1" s="1"/>
  <c r="H127" i="1" a="1"/>
  <c r="H127" i="1"/>
  <c r="J127" i="1"/>
  <c r="K127" i="1"/>
  <c r="I128" i="1"/>
  <c r="H128" i="1" a="1"/>
  <c r="H128" i="1" s="1"/>
  <c r="J128" i="1"/>
  <c r="I129" i="1"/>
  <c r="H129" i="1" a="1"/>
  <c r="H129" i="1" s="1"/>
  <c r="J129" i="1"/>
  <c r="K129" i="1"/>
  <c r="L129" i="1" a="1"/>
  <c r="L129" i="1" s="1"/>
  <c r="I130" i="1"/>
  <c r="H130" i="1" a="1"/>
  <c r="H130" i="1"/>
  <c r="J130" i="1"/>
  <c r="K130" i="1"/>
  <c r="L130" i="1" a="1"/>
  <c r="L130" i="1"/>
  <c r="M130" i="1" a="1"/>
  <c r="M130" i="1" s="1"/>
  <c r="N130" i="1" a="1"/>
  <c r="N130" i="1"/>
  <c r="O130" i="1" a="1"/>
  <c r="O130" i="1"/>
  <c r="P130" i="1" a="1"/>
  <c r="P130" i="1" s="1"/>
  <c r="Q130" i="1" a="1"/>
  <c r="Q130" i="1" s="1"/>
  <c r="I131" i="1"/>
  <c r="H131" i="1" a="1"/>
  <c r="H131" i="1" s="1"/>
  <c r="N131" i="1" a="1"/>
  <c r="N131" i="1" s="1"/>
  <c r="O131" i="1" a="1"/>
  <c r="O131" i="1" s="1"/>
  <c r="P131" i="1" a="1"/>
  <c r="P131" i="1" s="1"/>
  <c r="Q131" i="1" a="1"/>
  <c r="Q131" i="1" s="1"/>
  <c r="R131" i="1" a="1"/>
  <c r="R131" i="1" s="1"/>
  <c r="S131" i="1" a="1"/>
  <c r="S131" i="1" s="1"/>
  <c r="W131" i="1" a="1"/>
  <c r="W131" i="1" s="1"/>
  <c r="I132" i="1"/>
  <c r="O132" i="1" a="1"/>
  <c r="O132" i="1"/>
  <c r="P132" i="1" a="1"/>
  <c r="P132" i="1" s="1"/>
  <c r="Q132" i="1" a="1"/>
  <c r="Q132" i="1" s="1"/>
  <c r="I133" i="1"/>
  <c r="H133" i="1" a="1"/>
  <c r="H133" i="1" s="1"/>
  <c r="J133" i="1"/>
  <c r="O133" i="1" a="1"/>
  <c r="O133" i="1" s="1"/>
  <c r="Q133" i="1" a="1"/>
  <c r="Q133" i="1" s="1"/>
  <c r="T133" i="1" a="1"/>
  <c r="T133" i="1"/>
  <c r="U133" i="1" a="1"/>
  <c r="U133" i="1" s="1"/>
  <c r="V133" i="1" a="1"/>
  <c r="V133" i="1"/>
  <c r="W133" i="1" a="1"/>
  <c r="W133" i="1"/>
  <c r="I134" i="1"/>
  <c r="H134" i="1" a="1"/>
  <c r="H134" i="1" s="1"/>
  <c r="I135" i="1"/>
  <c r="H135" i="1" a="1"/>
  <c r="H135" i="1" s="1"/>
  <c r="J135" i="1"/>
  <c r="K135" i="1"/>
  <c r="L135" i="1" a="1"/>
  <c r="L135" i="1" s="1"/>
  <c r="M135" i="1" a="1"/>
  <c r="M135" i="1"/>
  <c r="N135" i="1" a="1"/>
  <c r="N135" i="1" s="1"/>
  <c r="U135" i="1" a="1"/>
  <c r="U135" i="1"/>
  <c r="V135" i="1" a="1"/>
  <c r="V135" i="1"/>
  <c r="W135" i="1" a="1"/>
  <c r="W135" i="1" s="1"/>
  <c r="I136" i="1"/>
  <c r="H136" i="1" a="1"/>
  <c r="H136" i="1" s="1"/>
  <c r="I137" i="1"/>
  <c r="H137" i="1" a="1"/>
  <c r="H137" i="1" s="1"/>
  <c r="M137" i="1" a="1"/>
  <c r="M137" i="1" s="1"/>
  <c r="N137" i="1" a="1"/>
  <c r="N137" i="1"/>
  <c r="O137" i="1" a="1"/>
  <c r="O137" i="1"/>
  <c r="P137" i="1" a="1"/>
  <c r="P137" i="1"/>
  <c r="U137" i="1" a="1"/>
  <c r="U137" i="1" s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H113" i="1" l="1" a="1"/>
  <c r="H113" i="1" s="1"/>
  <c r="N113" i="1" a="1"/>
  <c r="N113" i="1" s="1"/>
  <c r="O113" i="1" a="1"/>
  <c r="O113" i="1" s="1"/>
  <c r="P113" i="1" a="1"/>
  <c r="P113" i="1" s="1"/>
  <c r="Q113" i="1" a="1"/>
  <c r="Q113" i="1" s="1"/>
  <c r="U3" i="1"/>
  <c r="U2" i="1" s="1"/>
  <c r="T3" i="1"/>
  <c r="T2" i="1" s="1"/>
  <c r="V3" i="1"/>
  <c r="V2" i="1" s="1"/>
  <c r="W3" i="1"/>
  <c r="W2" i="1" s="1"/>
  <c r="J106" i="1"/>
  <c r="K106" i="1"/>
  <c r="L106" i="1" a="1"/>
  <c r="L106" i="1" s="1"/>
  <c r="M106" i="1" a="1"/>
  <c r="M106" i="1" s="1"/>
  <c r="N106" i="1" a="1"/>
  <c r="N106" i="1" s="1"/>
  <c r="M129" i="1" a="1"/>
  <c r="M129" i="1" s="1"/>
  <c r="N129" i="1" a="1"/>
  <c r="N129" i="1" s="1"/>
  <c r="S129" i="1" a="1"/>
  <c r="S129" i="1" s="1"/>
  <c r="J131" i="1"/>
  <c r="K131" i="1"/>
  <c r="L131" i="1" a="1"/>
  <c r="L131" i="1" s="1"/>
  <c r="M131" i="1" a="1"/>
  <c r="M131" i="1" s="1"/>
  <c r="P124" i="1" a="1"/>
  <c r="P124" i="1" s="1"/>
  <c r="Q124" i="1" a="1"/>
  <c r="Q124" i="1" s="1"/>
  <c r="U113" i="1" a="1"/>
  <c r="U113" i="1" s="1"/>
  <c r="O107" i="1" a="1"/>
  <c r="O107" i="1" s="1"/>
  <c r="P107" i="1" a="1"/>
  <c r="P107" i="1" s="1"/>
  <c r="Q107" i="1" a="1"/>
  <c r="Q107" i="1" s="1"/>
  <c r="V107" i="1" a="1"/>
  <c r="V107" i="1" s="1"/>
  <c r="W107" i="1" a="1"/>
  <c r="W107" i="1" s="1"/>
  <c r="K134" i="1"/>
  <c r="L134" i="1" a="1"/>
  <c r="L134" i="1" s="1"/>
  <c r="S134" i="1" a="1"/>
  <c r="S134" i="1" s="1"/>
  <c r="T134" i="1" a="1"/>
  <c r="T134" i="1" s="1"/>
  <c r="U134" i="1" a="1"/>
  <c r="U134" i="1" s="1"/>
  <c r="H120" i="1" a="1"/>
  <c r="H120" i="1" s="1"/>
  <c r="K120" i="1"/>
  <c r="L120" i="1" a="1"/>
  <c r="L120" i="1" s="1"/>
  <c r="M120" i="1" a="1"/>
  <c r="M120" i="1" s="1"/>
  <c r="N120" i="1" a="1"/>
  <c r="N120" i="1" s="1"/>
  <c r="O120" i="1" a="1"/>
  <c r="O120" i="1" s="1"/>
  <c r="T115" i="1" a="1"/>
  <c r="T115" i="1" s="1"/>
  <c r="O115" i="1" a="1"/>
  <c r="O115" i="1" s="1"/>
  <c r="P115" i="1" a="1"/>
  <c r="P115" i="1" s="1"/>
  <c r="Q115" i="1" a="1"/>
  <c r="Q115" i="1" s="1"/>
  <c r="R115" i="1" a="1"/>
  <c r="R115" i="1" s="1"/>
  <c r="T127" i="1" a="1"/>
  <c r="T127" i="1" s="1"/>
  <c r="N127" i="1" a="1"/>
  <c r="N127" i="1" s="1"/>
  <c r="O127" i="1" a="1"/>
  <c r="O127" i="1" s="1"/>
  <c r="P127" i="1" a="1"/>
  <c r="P127" i="1" s="1"/>
  <c r="Q127" i="1" a="1"/>
  <c r="Q127" i="1" s="1"/>
  <c r="T121" i="1" a="1"/>
  <c r="T121" i="1" s="1"/>
  <c r="U121" i="1" a="1"/>
  <c r="U121" i="1" s="1"/>
  <c r="V121" i="1" a="1"/>
  <c r="V121" i="1" s="1"/>
  <c r="W121" i="1" a="1"/>
  <c r="W121" i="1" s="1"/>
  <c r="W115" i="1" a="1"/>
  <c r="W115" i="1" s="1"/>
  <c r="W127" i="1" a="1"/>
  <c r="W127" i="1" s="1"/>
  <c r="M126" i="1" a="1"/>
  <c r="M126" i="1" s="1"/>
  <c r="N126" i="1" a="1"/>
  <c r="N126" i="1" s="1"/>
  <c r="O126" i="1" a="1"/>
  <c r="O126" i="1" s="1"/>
  <c r="P126" i="1" a="1"/>
  <c r="P126" i="1" s="1"/>
  <c r="Q126" i="1" a="1"/>
  <c r="Q126" i="1" s="1"/>
  <c r="W120" i="1" a="1"/>
  <c r="W120" i="1" s="1"/>
  <c r="V114" i="1" a="1"/>
  <c r="V114" i="1" s="1"/>
  <c r="N114" i="1" a="1"/>
  <c r="N114" i="1" s="1"/>
  <c r="O114" i="1" a="1"/>
  <c r="O114" i="1" s="1"/>
  <c r="P114" i="1" a="1"/>
  <c r="P114" i="1" s="1"/>
  <c r="Q114" i="1" a="1"/>
  <c r="Q114" i="1" s="1"/>
  <c r="R114" i="1" a="1"/>
  <c r="R114" i="1" s="1"/>
  <c r="V123" i="1" a="1"/>
  <c r="V123" i="1" s="1"/>
  <c r="V120" i="1" a="1"/>
  <c r="V120" i="1" s="1"/>
  <c r="N115" i="1" a="1"/>
  <c r="N115" i="1" s="1"/>
  <c r="M107" i="1" a="1"/>
  <c r="M107" i="1" s="1"/>
  <c r="S127" i="1" a="1"/>
  <c r="S127" i="1" s="1"/>
  <c r="Q123" i="1" a="1"/>
  <c r="Q123" i="1" s="1"/>
  <c r="U120" i="1" a="1"/>
  <c r="U120" i="1" s="1"/>
  <c r="T113" i="1" a="1"/>
  <c r="T113" i="1" s="1"/>
  <c r="L107" i="1" a="1"/>
  <c r="L107" i="1" s="1"/>
  <c r="M115" i="1" a="1"/>
  <c r="M115" i="1" s="1"/>
  <c r="S113" i="1" a="1"/>
  <c r="S113" i="1" s="1"/>
  <c r="K107" i="1"/>
  <c r="R127" i="1" a="1"/>
  <c r="R127" i="1" s="1"/>
  <c r="P123" i="1" a="1"/>
  <c r="P123" i="1" s="1"/>
  <c r="T120" i="1" a="1"/>
  <c r="T120" i="1" s="1"/>
  <c r="J107" i="1"/>
  <c r="U132" i="1" a="1"/>
  <c r="U132" i="1" s="1"/>
  <c r="V132" i="1" a="1"/>
  <c r="V132" i="1" s="1"/>
  <c r="W132" i="1" a="1"/>
  <c r="W132" i="1" s="1"/>
  <c r="M127" i="1" a="1"/>
  <c r="M127" i="1" s="1"/>
  <c r="K123" i="1"/>
  <c r="L115" i="1" a="1"/>
  <c r="L115" i="1" s="1"/>
  <c r="R113" i="1" a="1"/>
  <c r="R113" i="1" s="1"/>
  <c r="J134" i="1"/>
  <c r="L127" i="1" a="1"/>
  <c r="L127" i="1" s="1"/>
  <c r="S120" i="1" a="1"/>
  <c r="S120" i="1" s="1"/>
  <c r="K115" i="1"/>
  <c r="H107" i="1" a="1"/>
  <c r="H107" i="1" s="1"/>
  <c r="D27" i="1" a="1"/>
  <c r="D27" i="1" s="1"/>
  <c r="R118" i="1" a="1"/>
  <c r="R118" i="1" s="1"/>
  <c r="T118" i="1" a="1"/>
  <c r="T118" i="1" s="1"/>
  <c r="U118" i="1" a="1"/>
  <c r="U118" i="1" s="1"/>
  <c r="S118" i="1" a="1"/>
  <c r="S118" i="1" s="1"/>
  <c r="V118" i="1" a="1"/>
  <c r="V118" i="1" s="1"/>
  <c r="W118" i="1" a="1"/>
  <c r="W118" i="1" s="1"/>
  <c r="T116" i="1" a="1"/>
  <c r="T116" i="1" s="1"/>
  <c r="V116" i="1" a="1"/>
  <c r="V116" i="1" s="1"/>
  <c r="W116" i="1" a="1"/>
  <c r="W116" i="1" s="1"/>
  <c r="U116" i="1" a="1"/>
  <c r="U116" i="1" s="1"/>
  <c r="L116" i="1" a="1"/>
  <c r="L116" i="1" s="1"/>
  <c r="M116" i="1" a="1"/>
  <c r="M116" i="1" s="1"/>
  <c r="N116" i="1" a="1"/>
  <c r="N116" i="1" s="1"/>
  <c r="O116" i="1" a="1"/>
  <c r="O116" i="1" s="1"/>
  <c r="P116" i="1" a="1"/>
  <c r="P116" i="1" s="1"/>
  <c r="Q116" i="1" a="1"/>
  <c r="Q116" i="1" s="1"/>
  <c r="K136" i="1"/>
  <c r="L136" i="1" a="1"/>
  <c r="L136" i="1" s="1"/>
  <c r="M136" i="1" a="1"/>
  <c r="M136" i="1" s="1"/>
  <c r="Q136" i="1" a="1"/>
  <c r="Q136" i="1" s="1"/>
  <c r="R136" i="1" a="1"/>
  <c r="R136" i="1" s="1"/>
  <c r="S136" i="1" a="1"/>
  <c r="S136" i="1" s="1"/>
  <c r="T136" i="1" a="1"/>
  <c r="T136" i="1" s="1"/>
  <c r="U136" i="1" a="1"/>
  <c r="U136" i="1" s="1"/>
  <c r="V128" i="1" a="1"/>
  <c r="V128" i="1" s="1"/>
  <c r="T128" i="1" a="1"/>
  <c r="T128" i="1" s="1"/>
  <c r="U128" i="1" a="1"/>
  <c r="U128" i="1" s="1"/>
  <c r="L128" i="1" a="1"/>
  <c r="L128" i="1" s="1"/>
  <c r="M128" i="1" a="1"/>
  <c r="M128" i="1" s="1"/>
  <c r="N128" i="1" a="1"/>
  <c r="N128" i="1" s="1"/>
  <c r="P128" i="1" a="1"/>
  <c r="P128" i="1" s="1"/>
  <c r="K112" i="1"/>
  <c r="N112" i="1" a="1"/>
  <c r="N112" i="1" s="1"/>
  <c r="O112" i="1" a="1"/>
  <c r="O112" i="1" s="1"/>
  <c r="L112" i="1" a="1"/>
  <c r="L112" i="1" s="1"/>
  <c r="M112" i="1" a="1"/>
  <c r="M112" i="1" s="1"/>
  <c r="V112" i="1" a="1"/>
  <c r="V112" i="1" s="1"/>
  <c r="W112" i="1" a="1"/>
  <c r="W112" i="1" s="1"/>
  <c r="S108" i="1" a="1"/>
  <c r="S108" i="1" s="1"/>
  <c r="Q108" i="1" a="1"/>
  <c r="Q108" i="1" s="1"/>
  <c r="R108" i="1" a="1"/>
  <c r="R108" i="1" s="1"/>
  <c r="H108" i="1" a="1"/>
  <c r="H108" i="1" s="1"/>
  <c r="J108" i="1"/>
  <c r="K108" i="1"/>
  <c r="L108" i="1" a="1"/>
  <c r="L108" i="1" s="1"/>
  <c r="M108" i="1" a="1"/>
  <c r="M108" i="1" s="1"/>
  <c r="N108" i="1" a="1"/>
  <c r="N108" i="1" s="1"/>
  <c r="L122" i="1" a="1"/>
  <c r="L122" i="1" s="1"/>
  <c r="N122" i="1" a="1"/>
  <c r="N122" i="1" s="1"/>
  <c r="O122" i="1" a="1"/>
  <c r="O122" i="1" s="1"/>
  <c r="M122" i="1" a="1"/>
  <c r="M122" i="1" s="1"/>
  <c r="K122" i="1"/>
  <c r="P122" i="1" a="1"/>
  <c r="P122" i="1" s="1"/>
  <c r="Q122" i="1" a="1"/>
  <c r="Q122" i="1" s="1"/>
  <c r="R122" i="1" a="1"/>
  <c r="R122" i="1" s="1"/>
  <c r="S122" i="1" a="1"/>
  <c r="S122" i="1" s="1"/>
  <c r="J124" i="1"/>
  <c r="M124" i="1" a="1"/>
  <c r="M124" i="1" s="1"/>
  <c r="N124" i="1" a="1"/>
  <c r="N124" i="1" s="1"/>
  <c r="K124" i="1"/>
  <c r="L124" i="1" a="1"/>
  <c r="L124" i="1" s="1"/>
  <c r="W124" i="1" a="1"/>
  <c r="W124" i="1" s="1"/>
  <c r="P110" i="1" a="1"/>
  <c r="P110" i="1" s="1"/>
  <c r="O110" i="1" a="1"/>
  <c r="O110" i="1" s="1"/>
  <c r="Q110" i="1" a="1"/>
  <c r="Q110" i="1" s="1"/>
  <c r="R110" i="1" a="1"/>
  <c r="R110" i="1" s="1"/>
  <c r="S110" i="1" a="1"/>
  <c r="S110" i="1" s="1"/>
  <c r="T110" i="1" a="1"/>
  <c r="T110" i="1" s="1"/>
  <c r="U110" i="1" a="1"/>
  <c r="U110" i="1" s="1"/>
  <c r="V110" i="1" a="1"/>
  <c r="V110" i="1" s="1"/>
  <c r="P134" i="1" a="1"/>
  <c r="P134" i="1" s="1"/>
  <c r="Q134" i="1" a="1"/>
  <c r="Q134" i="1" s="1"/>
  <c r="M134" i="1" a="1"/>
  <c r="M134" i="1" s="1"/>
  <c r="N134" i="1" a="1"/>
  <c r="N134" i="1" s="1"/>
  <c r="O134" i="1" a="1"/>
  <c r="O134" i="1" s="1"/>
  <c r="R134" i="1" a="1"/>
  <c r="R134" i="1" s="1"/>
  <c r="W136" i="1" a="1"/>
  <c r="W136" i="1" s="1"/>
  <c r="V129" i="1" a="1"/>
  <c r="V129" i="1" s="1"/>
  <c r="W129" i="1" a="1"/>
  <c r="W129" i="1" s="1"/>
  <c r="T129" i="1" a="1"/>
  <c r="T129" i="1" s="1"/>
  <c r="U129" i="1" a="1"/>
  <c r="U129" i="1" s="1"/>
  <c r="O129" i="1" a="1"/>
  <c r="O129" i="1" s="1"/>
  <c r="P129" i="1" a="1"/>
  <c r="P129" i="1" s="1"/>
  <c r="Q129" i="1" a="1"/>
  <c r="Q129" i="1" s="1"/>
  <c r="R129" i="1" a="1"/>
  <c r="R129" i="1" s="1"/>
  <c r="V136" i="1" a="1"/>
  <c r="V136" i="1" s="1"/>
  <c r="W128" i="1" a="1"/>
  <c r="W128" i="1" s="1"/>
  <c r="O118" i="1" a="1"/>
  <c r="O118" i="1" s="1"/>
  <c r="R128" i="1" a="1"/>
  <c r="R128" i="1" s="1"/>
  <c r="L123" i="1" a="1"/>
  <c r="L123" i="1" s="1"/>
  <c r="N123" i="1" a="1"/>
  <c r="N123" i="1" s="1"/>
  <c r="O123" i="1" a="1"/>
  <c r="O123" i="1" s="1"/>
  <c r="M123" i="1" a="1"/>
  <c r="M123" i="1" s="1"/>
  <c r="R123" i="1" a="1"/>
  <c r="R123" i="1" s="1"/>
  <c r="S123" i="1" a="1"/>
  <c r="S123" i="1" s="1"/>
  <c r="T123" i="1" a="1"/>
  <c r="T123" i="1" s="1"/>
  <c r="U123" i="1" a="1"/>
  <c r="U123" i="1" s="1"/>
  <c r="W123" i="1" a="1"/>
  <c r="W123" i="1" s="1"/>
  <c r="M118" i="1" a="1"/>
  <c r="M118" i="1" s="1"/>
  <c r="P135" i="1" a="1"/>
  <c r="P135" i="1" s="1"/>
  <c r="O135" i="1" a="1"/>
  <c r="O135" i="1" s="1"/>
  <c r="Q135" i="1" a="1"/>
  <c r="Q135" i="1" s="1"/>
  <c r="R135" i="1" a="1"/>
  <c r="R135" i="1" s="1"/>
  <c r="S135" i="1" a="1"/>
  <c r="S135" i="1" s="1"/>
  <c r="T135" i="1" a="1"/>
  <c r="T135" i="1" s="1"/>
  <c r="M121" i="1" a="1"/>
  <c r="M121" i="1" s="1"/>
  <c r="O121" i="1" a="1"/>
  <c r="O121" i="1" s="1"/>
  <c r="N121" i="1" a="1"/>
  <c r="N121" i="1" s="1"/>
  <c r="H121" i="1" a="1"/>
  <c r="H121" i="1" s="1"/>
  <c r="J121" i="1"/>
  <c r="K121" i="1"/>
  <c r="L121" i="1" a="1"/>
  <c r="L121" i="1" s="1"/>
  <c r="P121" i="1" a="1"/>
  <c r="P121" i="1" s="1"/>
  <c r="L118" i="1" a="1"/>
  <c r="L118" i="1" s="1"/>
  <c r="Q112" i="1" a="1"/>
  <c r="Q112" i="1" s="1"/>
  <c r="V108" i="1" a="1"/>
  <c r="V108" i="1" s="1"/>
  <c r="O136" i="1" a="1"/>
  <c r="O136" i="1" s="1"/>
  <c r="W134" i="1" a="1"/>
  <c r="W134" i="1" s="1"/>
  <c r="T124" i="1" a="1"/>
  <c r="T124" i="1" s="1"/>
  <c r="V122" i="1" a="1"/>
  <c r="V122" i="1" s="1"/>
  <c r="K118" i="1"/>
  <c r="K116" i="1"/>
  <c r="N110" i="1" a="1"/>
  <c r="N110" i="1" s="1"/>
  <c r="N136" i="1" a="1"/>
  <c r="N136" i="1" s="1"/>
  <c r="O128" i="1" a="1"/>
  <c r="O128" i="1" s="1"/>
  <c r="S124" i="1" a="1"/>
  <c r="S124" i="1" s="1"/>
  <c r="J118" i="1"/>
  <c r="J116" i="1"/>
  <c r="P112" i="1" a="1"/>
  <c r="P112" i="1" s="1"/>
  <c r="M110" i="1" a="1"/>
  <c r="M110" i="1" s="1"/>
  <c r="U108" i="1" a="1"/>
  <c r="U108" i="1" s="1"/>
  <c r="L137" i="1" a="1"/>
  <c r="L137" i="1" s="1"/>
  <c r="J137" i="1"/>
  <c r="K137" i="1"/>
  <c r="Q137" i="1" a="1"/>
  <c r="Q137" i="1" s="1"/>
  <c r="R137" i="1" a="1"/>
  <c r="R137" i="1" s="1"/>
  <c r="S137" i="1" a="1"/>
  <c r="S137" i="1" s="1"/>
  <c r="T137" i="1" a="1"/>
  <c r="T137" i="1" s="1"/>
  <c r="V137" i="1" a="1"/>
  <c r="V137" i="1" s="1"/>
  <c r="Q118" i="1" a="1"/>
  <c r="Q118" i="1" s="1"/>
  <c r="R132" i="1" a="1"/>
  <c r="R132" i="1" s="1"/>
  <c r="T132" i="1" a="1"/>
  <c r="T132" i="1" s="1"/>
  <c r="S132" i="1" a="1"/>
  <c r="S132" i="1" s="1"/>
  <c r="H132" i="1" a="1"/>
  <c r="H132" i="1" s="1"/>
  <c r="J132" i="1"/>
  <c r="K132" i="1"/>
  <c r="L132" i="1" a="1"/>
  <c r="L132" i="1" s="1"/>
  <c r="M132" i="1" a="1"/>
  <c r="M132" i="1" s="1"/>
  <c r="N132" i="1" a="1"/>
  <c r="N132" i="1" s="1"/>
  <c r="T117" i="1" a="1"/>
  <c r="T117" i="1" s="1"/>
  <c r="U117" i="1" a="1"/>
  <c r="U117" i="1" s="1"/>
  <c r="S117" i="1" a="1"/>
  <c r="S117" i="1" s="1"/>
  <c r="N117" i="1" a="1"/>
  <c r="N117" i="1" s="1"/>
  <c r="O117" i="1" a="1"/>
  <c r="O117" i="1" s="1"/>
  <c r="P117" i="1" a="1"/>
  <c r="P117" i="1" s="1"/>
  <c r="Q117" i="1" a="1"/>
  <c r="Q117" i="1" s="1"/>
  <c r="V117" i="1" a="1"/>
  <c r="V117" i="1" s="1"/>
  <c r="U112" i="1" a="1"/>
  <c r="U112" i="1" s="1"/>
  <c r="P118" i="1" a="1"/>
  <c r="P118" i="1" s="1"/>
  <c r="T112" i="1" a="1"/>
  <c r="T112" i="1" s="1"/>
  <c r="S116" i="1" a="1"/>
  <c r="S116" i="1" s="1"/>
  <c r="S112" i="1" a="1"/>
  <c r="S112" i="1" s="1"/>
  <c r="O111" i="1" a="1"/>
  <c r="O111" i="1" s="1"/>
  <c r="P111" i="1" a="1"/>
  <c r="P111" i="1" s="1"/>
  <c r="M111" i="1" a="1"/>
  <c r="M111" i="1" s="1"/>
  <c r="N111" i="1" a="1"/>
  <c r="N111" i="1" s="1"/>
  <c r="T111" i="1" a="1"/>
  <c r="T111" i="1" s="1"/>
  <c r="U111" i="1" a="1"/>
  <c r="U111" i="1" s="1"/>
  <c r="V111" i="1" a="1"/>
  <c r="V111" i="1" s="1"/>
  <c r="S128" i="1" a="1"/>
  <c r="S128" i="1" s="1"/>
  <c r="V124" i="1" a="1"/>
  <c r="V124" i="1" s="1"/>
  <c r="N118" i="1" a="1"/>
  <c r="N118" i="1" s="1"/>
  <c r="P109" i="1" a="1"/>
  <c r="P109" i="1" s="1"/>
  <c r="S109" i="1" a="1"/>
  <c r="S109" i="1" s="1"/>
  <c r="Q109" i="1" a="1"/>
  <c r="Q109" i="1" s="1"/>
  <c r="R109" i="1" a="1"/>
  <c r="R109" i="1" s="1"/>
  <c r="M109" i="1" a="1"/>
  <c r="M109" i="1" s="1"/>
  <c r="N109" i="1" a="1"/>
  <c r="N109" i="1" s="1"/>
  <c r="O109" i="1" a="1"/>
  <c r="O109" i="1" s="1"/>
  <c r="T109" i="1" a="1"/>
  <c r="T109" i="1" s="1"/>
  <c r="P136" i="1" a="1"/>
  <c r="P136" i="1" s="1"/>
  <c r="U124" i="1" a="1"/>
  <c r="U124" i="1" s="1"/>
  <c r="R116" i="1" a="1"/>
  <c r="R116" i="1" s="1"/>
  <c r="R112" i="1" a="1"/>
  <c r="R112" i="1" s="1"/>
  <c r="W110" i="1" a="1"/>
  <c r="W110" i="1" s="1"/>
  <c r="W108" i="1" a="1"/>
  <c r="W108" i="1" s="1"/>
  <c r="Q128" i="1" a="1"/>
  <c r="Q128" i="1" s="1"/>
  <c r="W122" i="1" a="1"/>
  <c r="W122" i="1" s="1"/>
  <c r="W137" i="1" a="1"/>
  <c r="W137" i="1" s="1"/>
  <c r="J136" i="1"/>
  <c r="V134" i="1" a="1"/>
  <c r="V134" i="1" s="1"/>
  <c r="S133" i="1" a="1"/>
  <c r="S133" i="1" s="1"/>
  <c r="R133" i="1" a="1"/>
  <c r="R133" i="1" s="1"/>
  <c r="K133" i="1"/>
  <c r="L133" i="1" a="1"/>
  <c r="L133" i="1" s="1"/>
  <c r="M133" i="1" a="1"/>
  <c r="M133" i="1" s="1"/>
  <c r="N133" i="1" a="1"/>
  <c r="N133" i="1" s="1"/>
  <c r="P133" i="1" a="1"/>
  <c r="P133" i="1" s="1"/>
  <c r="K128" i="1"/>
  <c r="R124" i="1" a="1"/>
  <c r="R124" i="1" s="1"/>
  <c r="U122" i="1" a="1"/>
  <c r="U122" i="1" s="1"/>
  <c r="H118" i="1" a="1"/>
  <c r="H118" i="1" s="1"/>
  <c r="H116" i="1" a="1"/>
  <c r="H116" i="1" s="1"/>
  <c r="T108" i="1" a="1"/>
  <c r="T108" i="1" s="1"/>
  <c r="S130" i="1" a="1"/>
  <c r="S130" i="1" s="1"/>
  <c r="V130" i="1" a="1"/>
  <c r="V130" i="1" s="1"/>
  <c r="W130" i="1" a="1"/>
  <c r="W130" i="1" s="1"/>
  <c r="T130" i="1" a="1"/>
  <c r="T130" i="1" s="1"/>
  <c r="U130" i="1" a="1"/>
  <c r="U130" i="1" s="1"/>
  <c r="T106" i="1" a="1"/>
  <c r="T106" i="1" s="1"/>
  <c r="V106" i="1" a="1"/>
  <c r="V106" i="1" s="1"/>
  <c r="U106" i="1" a="1"/>
  <c r="U106" i="1" s="1"/>
  <c r="V113" i="1" a="1"/>
  <c r="V113" i="1" s="1"/>
  <c r="L113" i="1" a="1"/>
  <c r="L113" i="1" s="1"/>
  <c r="M113" i="1" a="1"/>
  <c r="M113" i="1" s="1"/>
  <c r="J113" i="1"/>
  <c r="K113" i="1"/>
  <c r="W113" i="1" a="1"/>
  <c r="W113" i="1" s="1"/>
  <c r="T119" i="1" a="1"/>
  <c r="T119" i="1" s="1"/>
  <c r="R119" i="1" a="1"/>
  <c r="R119" i="1" s="1"/>
  <c r="S119" i="1" a="1"/>
  <c r="S119" i="1" s="1"/>
  <c r="L125" i="1" a="1"/>
  <c r="L125" i="1" s="1"/>
  <c r="N125" i="1" a="1"/>
  <c r="N125" i="1" s="1"/>
  <c r="M125" i="1" a="1"/>
  <c r="M125" i="1" s="1"/>
  <c r="R107" i="1" a="1"/>
  <c r="R107" i="1" s="1"/>
  <c r="T107" i="1" a="1"/>
  <c r="T107" i="1" s="1"/>
  <c r="U107" i="1" a="1"/>
  <c r="U107" i="1" s="1"/>
  <c r="S107" i="1" a="1"/>
  <c r="S107" i="1" s="1"/>
  <c r="T131" i="1" a="1"/>
  <c r="T131" i="1" s="1"/>
  <c r="V131" i="1" a="1"/>
  <c r="V131" i="1" s="1"/>
  <c r="U131" i="1" a="1"/>
  <c r="U131" i="1" s="1"/>
  <c r="R130" i="1" a="1"/>
  <c r="R130" i="1" s="1"/>
  <c r="H126" i="1" a="1"/>
  <c r="H126" i="1" s="1"/>
  <c r="K126" i="1"/>
  <c r="L126" i="1" a="1"/>
  <c r="L126" i="1" s="1"/>
  <c r="W126" i="1" a="1"/>
  <c r="W126" i="1" s="1"/>
  <c r="J126" i="1"/>
  <c r="P120" i="1" a="1"/>
  <c r="P120" i="1" s="1"/>
  <c r="R120" i="1" a="1"/>
  <c r="R120" i="1" s="1"/>
  <c r="Q120" i="1" a="1"/>
  <c r="Q120" i="1" s="1"/>
  <c r="W106" i="1" a="1"/>
  <c r="W106" i="1" s="1"/>
  <c r="V115" i="1" a="1"/>
  <c r="V115" i="1" s="1"/>
  <c r="W114" i="1" a="1"/>
  <c r="W114" i="1" s="1"/>
  <c r="U127" i="1" a="1"/>
  <c r="U127" i="1" s="1"/>
  <c r="U115" i="1" a="1"/>
  <c r="U115" i="1" s="1"/>
  <c r="N4" i="1" a="1"/>
  <c r="N4" i="1" s="1"/>
  <c r="O5" i="1"/>
  <c r="S3" i="1"/>
  <c r="S2" i="1" s="1"/>
  <c r="Q3" i="1"/>
  <c r="Q2" i="1" s="1"/>
  <c r="P3" i="1"/>
  <c r="P2" i="1" s="1"/>
  <c r="L3" i="1"/>
  <c r="M3" i="1"/>
  <c r="M2" i="1" s="1"/>
  <c r="M2" i="10" a="1"/>
  <c r="H2" i="10" a="1"/>
  <c r="H2" i="10" s="1"/>
  <c r="E2" i="10" a="1"/>
  <c r="O4" i="1" l="1" a="1"/>
  <c r="O4" i="1" s="1"/>
  <c r="P5" i="1"/>
  <c r="I33" i="1"/>
  <c r="I53" i="1"/>
  <c r="I61" i="1"/>
  <c r="I67" i="1"/>
  <c r="I84" i="1"/>
  <c r="I104" i="1"/>
  <c r="I70" i="1"/>
  <c r="I77" i="1"/>
  <c r="I85" i="1"/>
  <c r="I35" i="1"/>
  <c r="I42" i="1"/>
  <c r="I54" i="1"/>
  <c r="I78" i="1"/>
  <c r="I105" i="1"/>
  <c r="I36" i="1"/>
  <c r="I55" i="1"/>
  <c r="I71" i="1"/>
  <c r="I43" i="1"/>
  <c r="I56" i="1"/>
  <c r="I72" i="1"/>
  <c r="I79" i="1"/>
  <c r="I98" i="1"/>
  <c r="I47" i="1"/>
  <c r="I62" i="1"/>
  <c r="I73" i="1"/>
  <c r="I92" i="1"/>
  <c r="I28" i="1"/>
  <c r="I63" i="1"/>
  <c r="I34" i="1"/>
  <c r="I57" i="1"/>
  <c r="I29" i="1"/>
  <c r="I37" i="1"/>
  <c r="I68" i="1"/>
  <c r="I86" i="1"/>
  <c r="I38" i="1"/>
  <c r="I58" i="1"/>
  <c r="I80" i="1"/>
  <c r="I87" i="1"/>
  <c r="I74" i="1"/>
  <c r="I81" i="1"/>
  <c r="I88" i="1"/>
  <c r="I30" i="1"/>
  <c r="I39" i="1"/>
  <c r="I48" i="1"/>
  <c r="I59" i="1"/>
  <c r="I69" i="1"/>
  <c r="I75" i="1"/>
  <c r="I89" i="1"/>
  <c r="I93" i="1"/>
  <c r="I31" i="1"/>
  <c r="I40" i="1"/>
  <c r="I60" i="1"/>
  <c r="I76" i="1"/>
  <c r="I90" i="1"/>
  <c r="I94" i="1"/>
  <c r="I44" i="1"/>
  <c r="I49" i="1"/>
  <c r="I91" i="1"/>
  <c r="I32" i="1"/>
  <c r="I95" i="1"/>
  <c r="I100" i="1"/>
  <c r="I101" i="1"/>
  <c r="I64" i="1"/>
  <c r="I102" i="1"/>
  <c r="I65" i="1"/>
  <c r="I45" i="1"/>
  <c r="I66" i="1"/>
  <c r="I51" i="1"/>
  <c r="I96" i="1"/>
  <c r="I97" i="1"/>
  <c r="I99" i="1"/>
  <c r="I41" i="1"/>
  <c r="I82" i="1"/>
  <c r="I83" i="1"/>
  <c r="I103" i="1"/>
  <c r="I46" i="1"/>
  <c r="I50" i="1"/>
  <c r="I52" i="1"/>
  <c r="M2" i="10"/>
  <c r="Q2" i="10" a="1"/>
  <c r="I27" i="1"/>
  <c r="E27" i="1" a="1"/>
  <c r="E27" i="1" s="1"/>
  <c r="E2" i="10"/>
  <c r="I2" i="10" a="1"/>
  <c r="J105" i="1" l="1"/>
  <c r="M105" i="1" s="1" a="1"/>
  <c r="M105" i="1" s="1"/>
  <c r="J97" i="1"/>
  <c r="Q97" i="1" s="1" a="1"/>
  <c r="Q97" i="1" s="1"/>
  <c r="J99" i="1"/>
  <c r="M99" i="1" s="1" a="1"/>
  <c r="M99" i="1" s="1"/>
  <c r="J104" i="1"/>
  <c r="T104" i="1" s="1" a="1"/>
  <c r="T104" i="1" s="1"/>
  <c r="J100" i="1"/>
  <c r="V100" i="1" s="1" a="1"/>
  <c r="V100" i="1" s="1"/>
  <c r="J103" i="1"/>
  <c r="S103" i="1" s="1" a="1"/>
  <c r="S103" i="1" s="1"/>
  <c r="J96" i="1"/>
  <c r="V96" i="1" s="1" a="1"/>
  <c r="V96" i="1" s="1"/>
  <c r="Q5" i="1"/>
  <c r="P4" i="1" a="1"/>
  <c r="P4" i="1" s="1"/>
  <c r="J101" i="1"/>
  <c r="W101" i="1" s="1" a="1"/>
  <c r="W101" i="1" s="1"/>
  <c r="J98" i="1"/>
  <c r="O98" i="1" s="1" a="1"/>
  <c r="O98" i="1" s="1"/>
  <c r="J102" i="1"/>
  <c r="S102" i="1" s="1" a="1"/>
  <c r="S102" i="1" s="1"/>
  <c r="Q100" i="1" a="1"/>
  <c r="Q100" i="1" s="1"/>
  <c r="P100" i="1" a="1"/>
  <c r="P100" i="1" s="1"/>
  <c r="N103" i="1" a="1"/>
  <c r="N103" i="1" s="1"/>
  <c r="L105" i="1" a="1"/>
  <c r="L105" i="1" s="1"/>
  <c r="R97" i="1" a="1"/>
  <c r="R97" i="1" s="1"/>
  <c r="M97" i="1" a="1"/>
  <c r="M97" i="1" s="1"/>
  <c r="V97" i="1" a="1"/>
  <c r="V97" i="1" s="1"/>
  <c r="U97" i="1" a="1"/>
  <c r="U97" i="1" s="1"/>
  <c r="W97" i="1" a="1"/>
  <c r="W97" i="1" s="1"/>
  <c r="S105" i="1" a="1"/>
  <c r="S105" i="1" s="1"/>
  <c r="W105" i="1" a="1"/>
  <c r="W105" i="1" s="1"/>
  <c r="R105" i="1" a="1"/>
  <c r="R105" i="1" s="1"/>
  <c r="N105" i="1" a="1"/>
  <c r="N105" i="1" s="1"/>
  <c r="P105" i="1" a="1"/>
  <c r="P105" i="1" s="1"/>
  <c r="O105" i="1" a="1"/>
  <c r="O105" i="1" s="1"/>
  <c r="T105" i="1" a="1"/>
  <c r="T105" i="1" s="1"/>
  <c r="Q105" i="1" a="1"/>
  <c r="Q105" i="1" s="1"/>
  <c r="U105" i="1" a="1"/>
  <c r="U105" i="1" s="1"/>
  <c r="V105" i="1" a="1"/>
  <c r="V105" i="1" s="1"/>
  <c r="R99" i="1" a="1"/>
  <c r="R99" i="1" s="1"/>
  <c r="V99" i="1" a="1"/>
  <c r="V99" i="1" s="1"/>
  <c r="U99" i="1" a="1"/>
  <c r="U99" i="1" s="1"/>
  <c r="S99" i="1" a="1"/>
  <c r="S99" i="1" s="1"/>
  <c r="Q99" i="1" a="1"/>
  <c r="Q99" i="1" s="1"/>
  <c r="O99" i="1" a="1"/>
  <c r="O99" i="1" s="1"/>
  <c r="L99" i="1" a="1"/>
  <c r="L99" i="1" s="1"/>
  <c r="L104" i="1" a="1"/>
  <c r="L104" i="1" s="1"/>
  <c r="P104" i="1" a="1"/>
  <c r="P104" i="1" s="1"/>
  <c r="Q104" i="1" a="1"/>
  <c r="Q104" i="1" s="1"/>
  <c r="M104" i="1" a="1"/>
  <c r="M104" i="1" s="1"/>
  <c r="W104" i="1" a="1"/>
  <c r="W104" i="1" s="1"/>
  <c r="S104" i="1" a="1"/>
  <c r="S104" i="1" s="1"/>
  <c r="E4" i="1" a="1"/>
  <c r="E4" i="1" s="1"/>
  <c r="Q2" i="10"/>
  <c r="I2" i="10"/>
  <c r="E5" i="1" a="1"/>
  <c r="E5" i="1" s="1"/>
  <c r="W100" i="1" l="1" a="1"/>
  <c r="W100" i="1" s="1"/>
  <c r="N104" i="1" a="1"/>
  <c r="N104" i="1" s="1"/>
  <c r="L96" i="1" a="1"/>
  <c r="L96" i="1" s="1"/>
  <c r="W99" i="1" a="1"/>
  <c r="W99" i="1" s="1"/>
  <c r="S97" i="1" a="1"/>
  <c r="S97" i="1" s="1"/>
  <c r="M96" i="1" a="1"/>
  <c r="M96" i="1" s="1"/>
  <c r="S96" i="1" a="1"/>
  <c r="S96" i="1" s="1"/>
  <c r="P99" i="1" a="1"/>
  <c r="P99" i="1" s="1"/>
  <c r="T97" i="1" a="1"/>
  <c r="T97" i="1" s="1"/>
  <c r="N99" i="1" a="1"/>
  <c r="N99" i="1" s="1"/>
  <c r="H99" i="1" s="1" a="1"/>
  <c r="H99" i="1" s="1"/>
  <c r="T96" i="1" a="1"/>
  <c r="T96" i="1" s="1"/>
  <c r="R102" i="1" a="1"/>
  <c r="R102" i="1" s="1"/>
  <c r="P97" i="1" a="1"/>
  <c r="P97" i="1" s="1"/>
  <c r="P103" i="1" a="1"/>
  <c r="P103" i="1" s="1"/>
  <c r="P102" i="1" a="1"/>
  <c r="P102" i="1" s="1"/>
  <c r="M102" i="1" a="1"/>
  <c r="M102" i="1" s="1"/>
  <c r="U102" i="1" a="1"/>
  <c r="U102" i="1" s="1"/>
  <c r="N102" i="1" a="1"/>
  <c r="N102" i="1" s="1"/>
  <c r="U103" i="1" a="1"/>
  <c r="U103" i="1" s="1"/>
  <c r="U100" i="1" a="1"/>
  <c r="U100" i="1" s="1"/>
  <c r="O104" i="1" a="1"/>
  <c r="O104" i="1" s="1"/>
  <c r="O100" i="1" a="1"/>
  <c r="O100" i="1" s="1"/>
  <c r="U96" i="1" a="1"/>
  <c r="U96" i="1" s="1"/>
  <c r="O97" i="1" a="1"/>
  <c r="O97" i="1" s="1"/>
  <c r="N97" i="1" a="1"/>
  <c r="N97" i="1" s="1"/>
  <c r="U104" i="1" a="1"/>
  <c r="U104" i="1" s="1"/>
  <c r="R101" i="1" a="1"/>
  <c r="R101" i="1" s="1"/>
  <c r="L97" i="1" a="1"/>
  <c r="L97" i="1" s="1"/>
  <c r="R96" i="1" a="1"/>
  <c r="R96" i="1" s="1"/>
  <c r="P96" i="1" a="1"/>
  <c r="P96" i="1" s="1"/>
  <c r="V98" i="1" a="1"/>
  <c r="V98" i="1" s="1"/>
  <c r="L100" i="1" a="1"/>
  <c r="L100" i="1" s="1"/>
  <c r="V101" i="1" a="1"/>
  <c r="V101" i="1" s="1"/>
  <c r="T100" i="1" a="1"/>
  <c r="T100" i="1" s="1"/>
  <c r="M100" i="1" a="1"/>
  <c r="M100" i="1" s="1"/>
  <c r="S101" i="1" a="1"/>
  <c r="S101" i="1" s="1"/>
  <c r="Q101" i="1" a="1"/>
  <c r="Q101" i="1" s="1"/>
  <c r="P101" i="1" a="1"/>
  <c r="P101" i="1" s="1"/>
  <c r="L101" i="1" a="1"/>
  <c r="L101" i="1" s="1"/>
  <c r="O101" i="1" a="1"/>
  <c r="O101" i="1" s="1"/>
  <c r="W98" i="1" a="1"/>
  <c r="W98" i="1" s="1"/>
  <c r="U98" i="1" a="1"/>
  <c r="U98" i="1" s="1"/>
  <c r="T98" i="1" a="1"/>
  <c r="T98" i="1" s="1"/>
  <c r="T101" i="1" a="1"/>
  <c r="T101" i="1" s="1"/>
  <c r="S98" i="1" a="1"/>
  <c r="S98" i="1" s="1"/>
  <c r="U101" i="1" a="1"/>
  <c r="U101" i="1" s="1"/>
  <c r="R98" i="1" a="1"/>
  <c r="R98" i="1" s="1"/>
  <c r="M101" i="1" a="1"/>
  <c r="M101" i="1" s="1"/>
  <c r="Q98" i="1" a="1"/>
  <c r="Q98" i="1" s="1"/>
  <c r="P98" i="1" a="1"/>
  <c r="P98" i="1" s="1"/>
  <c r="N98" i="1" a="1"/>
  <c r="N98" i="1" s="1"/>
  <c r="R100" i="1" a="1"/>
  <c r="R100" i="1" s="1"/>
  <c r="M103" i="1" a="1"/>
  <c r="M103" i="1" s="1"/>
  <c r="O96" i="1" a="1"/>
  <c r="O96" i="1" s="1"/>
  <c r="V103" i="1" a="1"/>
  <c r="V103" i="1" s="1"/>
  <c r="R103" i="1" a="1"/>
  <c r="R103" i="1" s="1"/>
  <c r="Q102" i="1" a="1"/>
  <c r="Q102" i="1" s="1"/>
  <c r="T102" i="1" a="1"/>
  <c r="T102" i="1" s="1"/>
  <c r="T103" i="1" a="1"/>
  <c r="T103" i="1" s="1"/>
  <c r="Q96" i="1" a="1"/>
  <c r="Q96" i="1" s="1"/>
  <c r="V102" i="1" a="1"/>
  <c r="V102" i="1" s="1"/>
  <c r="W96" i="1" a="1"/>
  <c r="W96" i="1" s="1"/>
  <c r="M98" i="1" a="1"/>
  <c r="M98" i="1" s="1"/>
  <c r="N101" i="1" a="1"/>
  <c r="N101" i="1" s="1"/>
  <c r="R104" i="1" a="1"/>
  <c r="R104" i="1" s="1"/>
  <c r="T99" i="1" a="1"/>
  <c r="T99" i="1" s="1"/>
  <c r="K99" i="1" s="1"/>
  <c r="L98" i="1" a="1"/>
  <c r="L98" i="1" s="1"/>
  <c r="N100" i="1" a="1"/>
  <c r="N100" i="1" s="1"/>
  <c r="W103" i="1" a="1"/>
  <c r="W103" i="1" s="1"/>
  <c r="W102" i="1" a="1"/>
  <c r="W102" i="1" s="1"/>
  <c r="Q103" i="1" a="1"/>
  <c r="Q103" i="1" s="1"/>
  <c r="O103" i="1" a="1"/>
  <c r="O103" i="1" s="1"/>
  <c r="N96" i="1" a="1"/>
  <c r="N96" i="1" s="1"/>
  <c r="O102" i="1" a="1"/>
  <c r="O102" i="1" s="1"/>
  <c r="L102" i="1" a="1"/>
  <c r="L102" i="1" s="1"/>
  <c r="V104" i="1" a="1"/>
  <c r="V104" i="1" s="1"/>
  <c r="L103" i="1" a="1"/>
  <c r="L103" i="1" s="1"/>
  <c r="S100" i="1" a="1"/>
  <c r="S100" i="1" s="1"/>
  <c r="H96" i="1" a="1"/>
  <c r="H96" i="1" s="1"/>
  <c r="K105" i="1"/>
  <c r="H105" i="1" a="1"/>
  <c r="H105" i="1" s="1"/>
  <c r="R5" i="1"/>
  <c r="Q4" i="1" a="1"/>
  <c r="Q4" i="1" s="1"/>
  <c r="F17" i="1" a="1"/>
  <c r="F17" i="1" s="1"/>
  <c r="G18" i="1" a="1"/>
  <c r="G18" i="1" s="1"/>
  <c r="G21" i="1" a="1"/>
  <c r="G21" i="1" s="1"/>
  <c r="G17" i="1" a="1"/>
  <c r="G17" i="1" s="1"/>
  <c r="K104" i="1" l="1"/>
  <c r="H97" i="1" a="1"/>
  <c r="H97" i="1" s="1"/>
  <c r="K96" i="1"/>
  <c r="H104" i="1" a="1"/>
  <c r="H104" i="1" s="1"/>
  <c r="K97" i="1"/>
  <c r="K98" i="1"/>
  <c r="K101" i="1"/>
  <c r="K102" i="1"/>
  <c r="K100" i="1"/>
  <c r="K103" i="1"/>
  <c r="H100" i="1" a="1"/>
  <c r="H100" i="1" s="1"/>
  <c r="H101" i="1" a="1"/>
  <c r="H101" i="1" s="1"/>
  <c r="H102" i="1" a="1"/>
  <c r="H102" i="1" s="1"/>
  <c r="H103" i="1" a="1"/>
  <c r="H103" i="1" s="1"/>
  <c r="H98" i="1" a="1"/>
  <c r="H98" i="1" s="1"/>
  <c r="S5" i="1"/>
  <c r="R4" i="1" a="1"/>
  <c r="R4" i="1" s="1"/>
  <c r="J27" i="1"/>
  <c r="Q27" i="1" s="1" a="1"/>
  <c r="Q27" i="1" s="1"/>
  <c r="J92" i="1"/>
  <c r="J51" i="1"/>
  <c r="J60" i="1"/>
  <c r="J67" i="1"/>
  <c r="J94" i="1"/>
  <c r="J74" i="1"/>
  <c r="J78" i="1"/>
  <c r="J39" i="1"/>
  <c r="J61" i="1"/>
  <c r="J63" i="1"/>
  <c r="J83" i="1"/>
  <c r="J80" i="1"/>
  <c r="J43" i="1"/>
  <c r="J90" i="1"/>
  <c r="J56" i="1"/>
  <c r="J48" i="1"/>
  <c r="J66" i="1"/>
  <c r="J55" i="1"/>
  <c r="J53" i="1"/>
  <c r="J28" i="1"/>
  <c r="J76" i="1"/>
  <c r="J71" i="1"/>
  <c r="J57" i="1"/>
  <c r="J81" i="1"/>
  <c r="J45" i="1"/>
  <c r="J44" i="1"/>
  <c r="J29" i="1"/>
  <c r="J47" i="1"/>
  <c r="J89" i="1"/>
  <c r="J62" i="1"/>
  <c r="J32" i="1"/>
  <c r="J58" i="1"/>
  <c r="J79" i="1"/>
  <c r="J72" i="1"/>
  <c r="J35" i="1"/>
  <c r="J46" i="1"/>
  <c r="J64" i="1"/>
  <c r="J86" i="1"/>
  <c r="J40" i="1"/>
  <c r="J38" i="1"/>
  <c r="J54" i="1"/>
  <c r="J52" i="1"/>
  <c r="J41" i="1"/>
  <c r="J88" i="1"/>
  <c r="J68" i="1"/>
  <c r="J50" i="1"/>
  <c r="E18" i="1" s="1" a="1"/>
  <c r="E18" i="1" s="1"/>
  <c r="J87" i="1"/>
  <c r="J36" i="1"/>
  <c r="J31" i="1"/>
  <c r="J82" i="1"/>
  <c r="J70" i="1"/>
  <c r="J77" i="1"/>
  <c r="J33" i="1"/>
  <c r="J65" i="1"/>
  <c r="J34" i="1"/>
  <c r="J95" i="1"/>
  <c r="J30" i="1"/>
  <c r="J85" i="1"/>
  <c r="J69" i="1"/>
  <c r="J93" i="1"/>
  <c r="J84" i="1"/>
  <c r="J42" i="1"/>
  <c r="J59" i="1"/>
  <c r="J49" i="1"/>
  <c r="J73" i="1"/>
  <c r="J37" i="1"/>
  <c r="J91" i="1"/>
  <c r="J75" i="1"/>
  <c r="E23" i="1" l="1" a="1"/>
  <c r="E23" i="1" s="1"/>
  <c r="E21" i="1" a="1"/>
  <c r="E21" i="1" s="1"/>
  <c r="F20" i="1"/>
  <c r="E17" i="1" a="1"/>
  <c r="E17" i="1" s="1"/>
  <c r="E19" i="1" s="1"/>
  <c r="S4" i="1" a="1"/>
  <c r="S4" i="1" s="1"/>
  <c r="T5" i="1"/>
  <c r="R27" i="1" a="1"/>
  <c r="R27" i="1" s="1"/>
  <c r="P27" i="1" a="1"/>
  <c r="P27" i="1" s="1"/>
  <c r="N27" i="1" a="1"/>
  <c r="N27" i="1" s="1"/>
  <c r="W27" i="1" a="1"/>
  <c r="W27" i="1" s="1"/>
  <c r="M27" i="1" a="1"/>
  <c r="M27" i="1" s="1"/>
  <c r="V27" i="1" a="1"/>
  <c r="V27" i="1" s="1"/>
  <c r="U27" i="1" a="1"/>
  <c r="U27" i="1" s="1"/>
  <c r="T27" i="1" a="1"/>
  <c r="T27" i="1" s="1"/>
  <c r="L27" i="1" a="1"/>
  <c r="L27" i="1" s="1"/>
  <c r="S27" i="1" a="1"/>
  <c r="S27" i="1" s="1"/>
  <c r="U40" i="1" a="1"/>
  <c r="U40" i="1" s="1"/>
  <c r="S40" i="1" a="1"/>
  <c r="S40" i="1" s="1"/>
  <c r="V40" i="1" a="1"/>
  <c r="V40" i="1" s="1"/>
  <c r="L40" i="1" a="1"/>
  <c r="L40" i="1" s="1"/>
  <c r="W40" i="1" a="1"/>
  <c r="W40" i="1" s="1"/>
  <c r="P40" i="1" a="1"/>
  <c r="P40" i="1" s="1"/>
  <c r="Q40" i="1" a="1"/>
  <c r="Q40" i="1" s="1"/>
  <c r="O40" i="1" a="1"/>
  <c r="O40" i="1" s="1"/>
  <c r="N40" i="1" a="1"/>
  <c r="N40" i="1" s="1"/>
  <c r="T40" i="1" a="1"/>
  <c r="T40" i="1" s="1"/>
  <c r="M40" i="1" a="1"/>
  <c r="M40" i="1" s="1"/>
  <c r="R40" i="1" a="1"/>
  <c r="R40" i="1" s="1"/>
  <c r="Q85" i="1" a="1"/>
  <c r="Q85" i="1" s="1"/>
  <c r="M85" i="1" a="1"/>
  <c r="M85" i="1" s="1"/>
  <c r="P85" i="1" a="1"/>
  <c r="P85" i="1" s="1"/>
  <c r="S85" i="1" a="1"/>
  <c r="S85" i="1" s="1"/>
  <c r="R85" i="1" a="1"/>
  <c r="R85" i="1" s="1"/>
  <c r="O85" i="1" a="1"/>
  <c r="O85" i="1" s="1"/>
  <c r="T85" i="1" a="1"/>
  <c r="T85" i="1" s="1"/>
  <c r="V85" i="1" a="1"/>
  <c r="V85" i="1" s="1"/>
  <c r="N85" i="1" a="1"/>
  <c r="N85" i="1" s="1"/>
  <c r="U85" i="1" a="1"/>
  <c r="U85" i="1" s="1"/>
  <c r="W85" i="1" a="1"/>
  <c r="W85" i="1" s="1"/>
  <c r="L85" i="1" a="1"/>
  <c r="L85" i="1" s="1"/>
  <c r="R64" i="1" a="1"/>
  <c r="R64" i="1" s="1"/>
  <c r="S64" i="1" a="1"/>
  <c r="S64" i="1" s="1"/>
  <c r="O64" i="1" a="1"/>
  <c r="O64" i="1" s="1"/>
  <c r="T64" i="1" a="1"/>
  <c r="T64" i="1" s="1"/>
  <c r="W64" i="1" a="1"/>
  <c r="W64" i="1" s="1"/>
  <c r="L64" i="1" a="1"/>
  <c r="L64" i="1" s="1"/>
  <c r="Q64" i="1" a="1"/>
  <c r="Q64" i="1" s="1"/>
  <c r="V64" i="1" a="1"/>
  <c r="V64" i="1" s="1"/>
  <c r="N64" i="1" a="1"/>
  <c r="N64" i="1" s="1"/>
  <c r="M64" i="1" a="1"/>
  <c r="M64" i="1" s="1"/>
  <c r="P64" i="1" a="1"/>
  <c r="P64" i="1" s="1"/>
  <c r="U64" i="1" a="1"/>
  <c r="U64" i="1" s="1"/>
  <c r="Q61" i="1" a="1"/>
  <c r="Q61" i="1" s="1"/>
  <c r="W61" i="1" a="1"/>
  <c r="W61" i="1" s="1"/>
  <c r="U61" i="1" a="1"/>
  <c r="U61" i="1" s="1"/>
  <c r="T61" i="1" a="1"/>
  <c r="T61" i="1" s="1"/>
  <c r="S61" i="1" a="1"/>
  <c r="S61" i="1" s="1"/>
  <c r="R61" i="1" a="1"/>
  <c r="R61" i="1" s="1"/>
  <c r="L61" i="1" a="1"/>
  <c r="L61" i="1" s="1"/>
  <c r="V61" i="1" a="1"/>
  <c r="V61" i="1" s="1"/>
  <c r="O61" i="1" a="1"/>
  <c r="O61" i="1" s="1"/>
  <c r="P61" i="1" a="1"/>
  <c r="P61" i="1" s="1"/>
  <c r="M61" i="1" a="1"/>
  <c r="M61" i="1" s="1"/>
  <c r="N61" i="1" a="1"/>
  <c r="N61" i="1" s="1"/>
  <c r="V47" i="1" a="1"/>
  <c r="V47" i="1" s="1"/>
  <c r="W47" i="1" a="1"/>
  <c r="W47" i="1" s="1"/>
  <c r="L47" i="1" a="1"/>
  <c r="L47" i="1" s="1"/>
  <c r="N47" i="1" a="1"/>
  <c r="N47" i="1" s="1"/>
  <c r="M47" i="1" a="1"/>
  <c r="M47" i="1" s="1"/>
  <c r="U47" i="1" a="1"/>
  <c r="U47" i="1" s="1"/>
  <c r="S47" i="1" a="1"/>
  <c r="S47" i="1" s="1"/>
  <c r="O47" i="1" a="1"/>
  <c r="O47" i="1" s="1"/>
  <c r="R47" i="1" a="1"/>
  <c r="R47" i="1" s="1"/>
  <c r="P47" i="1" a="1"/>
  <c r="P47" i="1" s="1"/>
  <c r="T47" i="1" a="1"/>
  <c r="T47" i="1" s="1"/>
  <c r="Q47" i="1" a="1"/>
  <c r="Q47" i="1" s="1"/>
  <c r="Q78" i="1" a="1"/>
  <c r="Q78" i="1" s="1"/>
  <c r="W78" i="1" a="1"/>
  <c r="W78" i="1" s="1"/>
  <c r="M78" i="1" a="1"/>
  <c r="M78" i="1" s="1"/>
  <c r="U78" i="1" a="1"/>
  <c r="U78" i="1" s="1"/>
  <c r="O78" i="1" a="1"/>
  <c r="O78" i="1" s="1"/>
  <c r="V78" i="1" a="1"/>
  <c r="V78" i="1" s="1"/>
  <c r="S78" i="1" a="1"/>
  <c r="S78" i="1" s="1"/>
  <c r="P78" i="1" a="1"/>
  <c r="P78" i="1" s="1"/>
  <c r="L78" i="1" a="1"/>
  <c r="L78" i="1" s="1"/>
  <c r="N78" i="1" a="1"/>
  <c r="N78" i="1" s="1"/>
  <c r="R78" i="1" a="1"/>
  <c r="R78" i="1" s="1"/>
  <c r="T78" i="1" a="1"/>
  <c r="T78" i="1" s="1"/>
  <c r="P50" i="1" a="1"/>
  <c r="P50" i="1" s="1"/>
  <c r="R50" i="1" a="1"/>
  <c r="R50" i="1" s="1"/>
  <c r="U50" i="1" a="1"/>
  <c r="U50" i="1" s="1"/>
  <c r="M50" i="1" a="1"/>
  <c r="M50" i="1" s="1"/>
  <c r="L50" i="1" a="1"/>
  <c r="L50" i="1" s="1"/>
  <c r="N50" i="1" a="1"/>
  <c r="N50" i="1" s="1"/>
  <c r="S50" i="1" a="1"/>
  <c r="S50" i="1" s="1"/>
  <c r="W50" i="1" a="1"/>
  <c r="W50" i="1" s="1"/>
  <c r="O50" i="1" a="1"/>
  <c r="O50" i="1" s="1"/>
  <c r="V50" i="1" a="1"/>
  <c r="V50" i="1" s="1"/>
  <c r="Q50" i="1" a="1"/>
  <c r="Q50" i="1" s="1"/>
  <c r="T50" i="1" a="1"/>
  <c r="T50" i="1" s="1"/>
  <c r="N44" i="1" a="1"/>
  <c r="N44" i="1" s="1"/>
  <c r="M44" i="1" a="1"/>
  <c r="M44" i="1" s="1"/>
  <c r="O44" i="1" a="1"/>
  <c r="O44" i="1" s="1"/>
  <c r="V44" i="1" a="1"/>
  <c r="V44" i="1" s="1"/>
  <c r="W44" i="1" a="1"/>
  <c r="W44" i="1" s="1"/>
  <c r="Q44" i="1" a="1"/>
  <c r="Q44" i="1" s="1"/>
  <c r="T44" i="1" a="1"/>
  <c r="T44" i="1" s="1"/>
  <c r="U44" i="1" a="1"/>
  <c r="U44" i="1" s="1"/>
  <c r="P44" i="1" a="1"/>
  <c r="P44" i="1" s="1"/>
  <c r="S44" i="1" a="1"/>
  <c r="S44" i="1" s="1"/>
  <c r="R44" i="1" a="1"/>
  <c r="R44" i="1" s="1"/>
  <c r="L44" i="1" a="1"/>
  <c r="L44" i="1" s="1"/>
  <c r="Q73" i="1" a="1"/>
  <c r="Q73" i="1" s="1"/>
  <c r="R73" i="1" a="1"/>
  <c r="R73" i="1" s="1"/>
  <c r="U73" i="1" a="1"/>
  <c r="U73" i="1" s="1"/>
  <c r="P73" i="1" a="1"/>
  <c r="P73" i="1" s="1"/>
  <c r="S73" i="1" a="1"/>
  <c r="S73" i="1" s="1"/>
  <c r="T73" i="1" a="1"/>
  <c r="T73" i="1" s="1"/>
  <c r="O73" i="1" a="1"/>
  <c r="O73" i="1" s="1"/>
  <c r="L73" i="1" a="1"/>
  <c r="L73" i="1" s="1"/>
  <c r="M73" i="1" a="1"/>
  <c r="M73" i="1" s="1"/>
  <c r="N73" i="1" a="1"/>
  <c r="N73" i="1" s="1"/>
  <c r="W73" i="1" a="1"/>
  <c r="W73" i="1" s="1"/>
  <c r="V73" i="1" a="1"/>
  <c r="V73" i="1" s="1"/>
  <c r="V45" i="1" a="1"/>
  <c r="V45" i="1" s="1"/>
  <c r="P45" i="1" a="1"/>
  <c r="P45" i="1" s="1"/>
  <c r="U45" i="1" a="1"/>
  <c r="U45" i="1" s="1"/>
  <c r="S45" i="1" a="1"/>
  <c r="S45" i="1" s="1"/>
  <c r="W45" i="1" a="1"/>
  <c r="W45" i="1" s="1"/>
  <c r="N45" i="1" a="1"/>
  <c r="N45" i="1" s="1"/>
  <c r="R45" i="1" a="1"/>
  <c r="R45" i="1" s="1"/>
  <c r="L45" i="1" a="1"/>
  <c r="L45" i="1" s="1"/>
  <c r="T45" i="1" a="1"/>
  <c r="T45" i="1" s="1"/>
  <c r="O45" i="1" a="1"/>
  <c r="O45" i="1" s="1"/>
  <c r="M45" i="1" a="1"/>
  <c r="M45" i="1" s="1"/>
  <c r="Q45" i="1" a="1"/>
  <c r="Q45" i="1" s="1"/>
  <c r="W94" i="1" a="1"/>
  <c r="W94" i="1" s="1"/>
  <c r="M94" i="1" a="1"/>
  <c r="M94" i="1" s="1"/>
  <c r="Q94" i="1" a="1"/>
  <c r="Q94" i="1" s="1"/>
  <c r="N94" i="1" a="1"/>
  <c r="N94" i="1" s="1"/>
  <c r="R94" i="1" a="1"/>
  <c r="R94" i="1" s="1"/>
  <c r="T94" i="1" a="1"/>
  <c r="T94" i="1" s="1"/>
  <c r="S94" i="1" a="1"/>
  <c r="S94" i="1" s="1"/>
  <c r="V94" i="1" a="1"/>
  <c r="V94" i="1" s="1"/>
  <c r="P94" i="1" a="1"/>
  <c r="P94" i="1" s="1"/>
  <c r="U94" i="1" a="1"/>
  <c r="U94" i="1" s="1"/>
  <c r="O94" i="1" a="1"/>
  <c r="O94" i="1" s="1"/>
  <c r="L94" i="1" a="1"/>
  <c r="L94" i="1" s="1"/>
  <c r="P49" i="1" a="1"/>
  <c r="P49" i="1" s="1"/>
  <c r="N49" i="1" a="1"/>
  <c r="N49" i="1" s="1"/>
  <c r="R49" i="1" a="1"/>
  <c r="R49" i="1" s="1"/>
  <c r="S49" i="1" a="1"/>
  <c r="S49" i="1" s="1"/>
  <c r="L49" i="1" a="1"/>
  <c r="L49" i="1" s="1"/>
  <c r="O49" i="1" a="1"/>
  <c r="O49" i="1" s="1"/>
  <c r="W49" i="1" a="1"/>
  <c r="W49" i="1" s="1"/>
  <c r="Q49" i="1" a="1"/>
  <c r="Q49" i="1" s="1"/>
  <c r="V49" i="1" a="1"/>
  <c r="V49" i="1" s="1"/>
  <c r="M49" i="1" a="1"/>
  <c r="M49" i="1" s="1"/>
  <c r="U49" i="1" a="1"/>
  <c r="U49" i="1" s="1"/>
  <c r="T49" i="1" a="1"/>
  <c r="T49" i="1" s="1"/>
  <c r="U60" i="1" a="1"/>
  <c r="U60" i="1" s="1"/>
  <c r="S60" i="1" a="1"/>
  <c r="S60" i="1" s="1"/>
  <c r="R60" i="1" a="1"/>
  <c r="R60" i="1" s="1"/>
  <c r="T60" i="1" a="1"/>
  <c r="T60" i="1" s="1"/>
  <c r="W60" i="1" a="1"/>
  <c r="W60" i="1" s="1"/>
  <c r="O60" i="1" a="1"/>
  <c r="O60" i="1" s="1"/>
  <c r="L60" i="1" a="1"/>
  <c r="L60" i="1" s="1"/>
  <c r="V60" i="1" a="1"/>
  <c r="V60" i="1" s="1"/>
  <c r="M60" i="1" a="1"/>
  <c r="M60" i="1" s="1"/>
  <c r="N60" i="1" a="1"/>
  <c r="N60" i="1" s="1"/>
  <c r="P60" i="1" a="1"/>
  <c r="P60" i="1" s="1"/>
  <c r="Q60" i="1" a="1"/>
  <c r="Q60" i="1" s="1"/>
  <c r="P69" i="1" a="1"/>
  <c r="P69" i="1" s="1"/>
  <c r="V69" i="1" a="1"/>
  <c r="V69" i="1" s="1"/>
  <c r="Q69" i="1" a="1"/>
  <c r="Q69" i="1" s="1"/>
  <c r="U69" i="1" a="1"/>
  <c r="U69" i="1" s="1"/>
  <c r="S69" i="1" a="1"/>
  <c r="S69" i="1" s="1"/>
  <c r="T69" i="1" a="1"/>
  <c r="T69" i="1" s="1"/>
  <c r="L69" i="1" a="1"/>
  <c r="L69" i="1" s="1"/>
  <c r="M69" i="1" a="1"/>
  <c r="M69" i="1" s="1"/>
  <c r="R69" i="1" a="1"/>
  <c r="R69" i="1" s="1"/>
  <c r="N69" i="1" a="1"/>
  <c r="N69" i="1" s="1"/>
  <c r="O69" i="1" a="1"/>
  <c r="O69" i="1" s="1"/>
  <c r="W69" i="1" a="1"/>
  <c r="W69" i="1" s="1"/>
  <c r="R86" i="1" a="1"/>
  <c r="R86" i="1" s="1"/>
  <c r="O86" i="1" a="1"/>
  <c r="O86" i="1" s="1"/>
  <c r="T86" i="1" a="1"/>
  <c r="T86" i="1" s="1"/>
  <c r="Q86" i="1" a="1"/>
  <c r="Q86" i="1" s="1"/>
  <c r="N86" i="1" a="1"/>
  <c r="N86" i="1" s="1"/>
  <c r="V86" i="1" a="1"/>
  <c r="V86" i="1" s="1"/>
  <c r="L86" i="1" a="1"/>
  <c r="L86" i="1" s="1"/>
  <c r="P86" i="1" a="1"/>
  <c r="P86" i="1" s="1"/>
  <c r="M86" i="1" a="1"/>
  <c r="M86" i="1" s="1"/>
  <c r="W86" i="1" a="1"/>
  <c r="W86" i="1" s="1"/>
  <c r="S86" i="1" a="1"/>
  <c r="S86" i="1" s="1"/>
  <c r="U86" i="1" a="1"/>
  <c r="U86" i="1" s="1"/>
  <c r="R46" i="1" a="1"/>
  <c r="R46" i="1" s="1"/>
  <c r="S46" i="1" a="1"/>
  <c r="S46" i="1" s="1"/>
  <c r="M46" i="1" a="1"/>
  <c r="M46" i="1" s="1"/>
  <c r="N46" i="1" a="1"/>
  <c r="N46" i="1" s="1"/>
  <c r="O46" i="1" a="1"/>
  <c r="O46" i="1" s="1"/>
  <c r="Q46" i="1" a="1"/>
  <c r="Q46" i="1" s="1"/>
  <c r="V46" i="1" a="1"/>
  <c r="V46" i="1" s="1"/>
  <c r="T46" i="1" a="1"/>
  <c r="T46" i="1" s="1"/>
  <c r="W46" i="1" a="1"/>
  <c r="W46" i="1" s="1"/>
  <c r="P46" i="1" a="1"/>
  <c r="P46" i="1" s="1"/>
  <c r="U46" i="1" a="1"/>
  <c r="U46" i="1" s="1"/>
  <c r="L46" i="1" a="1"/>
  <c r="L46" i="1" s="1"/>
  <c r="U80" i="1" a="1"/>
  <c r="U80" i="1" s="1"/>
  <c r="W80" i="1" a="1"/>
  <c r="W80" i="1" s="1"/>
  <c r="P80" i="1" a="1"/>
  <c r="P80" i="1" s="1"/>
  <c r="V80" i="1" a="1"/>
  <c r="V80" i="1" s="1"/>
  <c r="M80" i="1" a="1"/>
  <c r="M80" i="1" s="1"/>
  <c r="N80" i="1" a="1"/>
  <c r="N80" i="1" s="1"/>
  <c r="T80" i="1" a="1"/>
  <c r="T80" i="1" s="1"/>
  <c r="Q80" i="1" a="1"/>
  <c r="Q80" i="1" s="1"/>
  <c r="O80" i="1" a="1"/>
  <c r="O80" i="1" s="1"/>
  <c r="S80" i="1" a="1"/>
  <c r="S80" i="1" s="1"/>
  <c r="R80" i="1" a="1"/>
  <c r="R80" i="1" s="1"/>
  <c r="L80" i="1" a="1"/>
  <c r="L80" i="1" s="1"/>
  <c r="V70" i="1" a="1"/>
  <c r="V70" i="1" s="1"/>
  <c r="Q70" i="1" a="1"/>
  <c r="Q70" i="1" s="1"/>
  <c r="S70" i="1" a="1"/>
  <c r="S70" i="1" s="1"/>
  <c r="U70" i="1" a="1"/>
  <c r="U70" i="1" s="1"/>
  <c r="N70" i="1" a="1"/>
  <c r="N70" i="1" s="1"/>
  <c r="W70" i="1" a="1"/>
  <c r="W70" i="1" s="1"/>
  <c r="R70" i="1" a="1"/>
  <c r="R70" i="1" s="1"/>
  <c r="L70" i="1" a="1"/>
  <c r="L70" i="1" s="1"/>
  <c r="T70" i="1" a="1"/>
  <c r="T70" i="1" s="1"/>
  <c r="M70" i="1" a="1"/>
  <c r="M70" i="1" s="1"/>
  <c r="O70" i="1" a="1"/>
  <c r="O70" i="1" s="1"/>
  <c r="P70" i="1" a="1"/>
  <c r="P70" i="1" s="1"/>
  <c r="U82" i="1" a="1"/>
  <c r="U82" i="1" s="1"/>
  <c r="O82" i="1" a="1"/>
  <c r="O82" i="1" s="1"/>
  <c r="P82" i="1" a="1"/>
  <c r="P82" i="1" s="1"/>
  <c r="Q82" i="1" a="1"/>
  <c r="Q82" i="1" s="1"/>
  <c r="S82" i="1" a="1"/>
  <c r="S82" i="1" s="1"/>
  <c r="W82" i="1" a="1"/>
  <c r="W82" i="1" s="1"/>
  <c r="R82" i="1" a="1"/>
  <c r="R82" i="1" s="1"/>
  <c r="M82" i="1" a="1"/>
  <c r="M82" i="1" s="1"/>
  <c r="V82" i="1" a="1"/>
  <c r="V82" i="1" s="1"/>
  <c r="T82" i="1" a="1"/>
  <c r="T82" i="1" s="1"/>
  <c r="N82" i="1" a="1"/>
  <c r="N82" i="1" s="1"/>
  <c r="L82" i="1" a="1"/>
  <c r="L82" i="1" s="1"/>
  <c r="N75" i="1" a="1"/>
  <c r="N75" i="1" s="1"/>
  <c r="O75" i="1" a="1"/>
  <c r="O75" i="1" s="1"/>
  <c r="W75" i="1" a="1"/>
  <c r="W75" i="1" s="1"/>
  <c r="M75" i="1" a="1"/>
  <c r="M75" i="1" s="1"/>
  <c r="L75" i="1" a="1"/>
  <c r="L75" i="1" s="1"/>
  <c r="P75" i="1" a="1"/>
  <c r="P75" i="1" s="1"/>
  <c r="V75" i="1" a="1"/>
  <c r="V75" i="1" s="1"/>
  <c r="U75" i="1" a="1"/>
  <c r="U75" i="1" s="1"/>
  <c r="T75" i="1" a="1"/>
  <c r="T75" i="1" s="1"/>
  <c r="Q75" i="1" a="1"/>
  <c r="Q75" i="1" s="1"/>
  <c r="R75" i="1" a="1"/>
  <c r="R75" i="1" s="1"/>
  <c r="S75" i="1" a="1"/>
  <c r="S75" i="1" s="1"/>
  <c r="R87" i="1" a="1"/>
  <c r="R87" i="1" s="1"/>
  <c r="U87" i="1" a="1"/>
  <c r="U87" i="1" s="1"/>
  <c r="T87" i="1" a="1"/>
  <c r="T87" i="1" s="1"/>
  <c r="N87" i="1" a="1"/>
  <c r="N87" i="1" s="1"/>
  <c r="O87" i="1" a="1"/>
  <c r="O87" i="1" s="1"/>
  <c r="P87" i="1" a="1"/>
  <c r="P87" i="1" s="1"/>
  <c r="L87" i="1" a="1"/>
  <c r="L87" i="1" s="1"/>
  <c r="V87" i="1" a="1"/>
  <c r="V87" i="1" s="1"/>
  <c r="W87" i="1" a="1"/>
  <c r="W87" i="1" s="1"/>
  <c r="S87" i="1" a="1"/>
  <c r="S87" i="1" s="1"/>
  <c r="Q87" i="1" a="1"/>
  <c r="Q87" i="1" s="1"/>
  <c r="M87" i="1" a="1"/>
  <c r="M87" i="1" s="1"/>
  <c r="M29" i="1" a="1"/>
  <c r="M29" i="1" s="1"/>
  <c r="P29" i="1" a="1"/>
  <c r="P29" i="1" s="1"/>
  <c r="W29" i="1" a="1"/>
  <c r="W29" i="1" s="1"/>
  <c r="Q29" i="1" a="1"/>
  <c r="Q29" i="1" s="1"/>
  <c r="N29" i="1" a="1"/>
  <c r="N29" i="1" s="1"/>
  <c r="T29" i="1" a="1"/>
  <c r="T29" i="1" s="1"/>
  <c r="S29" i="1" a="1"/>
  <c r="S29" i="1" s="1"/>
  <c r="O29" i="1" a="1"/>
  <c r="O29" i="1" s="1"/>
  <c r="R29" i="1" a="1"/>
  <c r="R29" i="1" s="1"/>
  <c r="L29" i="1" a="1"/>
  <c r="L29" i="1" s="1"/>
  <c r="U29" i="1" a="1"/>
  <c r="U29" i="1" s="1"/>
  <c r="V29" i="1" a="1"/>
  <c r="V29" i="1" s="1"/>
  <c r="Q37" i="1" a="1"/>
  <c r="Q37" i="1" s="1"/>
  <c r="L37" i="1" a="1"/>
  <c r="L37" i="1" s="1"/>
  <c r="U37" i="1" a="1"/>
  <c r="U37" i="1" s="1"/>
  <c r="M37" i="1" a="1"/>
  <c r="M37" i="1" s="1"/>
  <c r="T37" i="1" a="1"/>
  <c r="T37" i="1" s="1"/>
  <c r="S37" i="1" a="1"/>
  <c r="S37" i="1" s="1"/>
  <c r="W37" i="1" a="1"/>
  <c r="W37" i="1" s="1"/>
  <c r="P37" i="1" a="1"/>
  <c r="P37" i="1" s="1"/>
  <c r="R37" i="1" a="1"/>
  <c r="R37" i="1" s="1"/>
  <c r="O37" i="1" a="1"/>
  <c r="O37" i="1" s="1"/>
  <c r="N37" i="1" a="1"/>
  <c r="N37" i="1" s="1"/>
  <c r="V37" i="1" a="1"/>
  <c r="V37" i="1" s="1"/>
  <c r="Q74" i="1" a="1"/>
  <c r="Q74" i="1" s="1"/>
  <c r="P74" i="1" a="1"/>
  <c r="P74" i="1" s="1"/>
  <c r="N74" i="1" a="1"/>
  <c r="N74" i="1" s="1"/>
  <c r="T74" i="1" a="1"/>
  <c r="T74" i="1" s="1"/>
  <c r="W74" i="1" a="1"/>
  <c r="W74" i="1" s="1"/>
  <c r="M74" i="1" a="1"/>
  <c r="M74" i="1" s="1"/>
  <c r="R74" i="1" a="1"/>
  <c r="R74" i="1" s="1"/>
  <c r="L74" i="1" a="1"/>
  <c r="L74" i="1" s="1"/>
  <c r="V74" i="1" a="1"/>
  <c r="V74" i="1" s="1"/>
  <c r="U74" i="1" a="1"/>
  <c r="U74" i="1" s="1"/>
  <c r="O74" i="1" a="1"/>
  <c r="O74" i="1" s="1"/>
  <c r="S74" i="1" a="1"/>
  <c r="S74" i="1" s="1"/>
  <c r="N68" i="1" a="1"/>
  <c r="N68" i="1" s="1"/>
  <c r="M68" i="1" a="1"/>
  <c r="M68" i="1" s="1"/>
  <c r="T68" i="1" a="1"/>
  <c r="T68" i="1" s="1"/>
  <c r="V68" i="1" a="1"/>
  <c r="V68" i="1" s="1"/>
  <c r="U68" i="1" a="1"/>
  <c r="U68" i="1" s="1"/>
  <c r="S68" i="1" a="1"/>
  <c r="S68" i="1" s="1"/>
  <c r="O68" i="1" a="1"/>
  <c r="O68" i="1" s="1"/>
  <c r="P68" i="1" a="1"/>
  <c r="P68" i="1" s="1"/>
  <c r="W68" i="1" a="1"/>
  <c r="W68" i="1" s="1"/>
  <c r="L68" i="1" a="1"/>
  <c r="L68" i="1" s="1"/>
  <c r="R68" i="1" a="1"/>
  <c r="R68" i="1" s="1"/>
  <c r="Q68" i="1" a="1"/>
  <c r="Q68" i="1" s="1"/>
  <c r="U88" i="1" a="1"/>
  <c r="U88" i="1" s="1"/>
  <c r="T88" i="1" a="1"/>
  <c r="T88" i="1" s="1"/>
  <c r="M88" i="1" a="1"/>
  <c r="M88" i="1" s="1"/>
  <c r="L88" i="1" a="1"/>
  <c r="L88" i="1" s="1"/>
  <c r="R88" i="1" a="1"/>
  <c r="R88" i="1" s="1"/>
  <c r="S88" i="1" a="1"/>
  <c r="S88" i="1" s="1"/>
  <c r="O88" i="1" a="1"/>
  <c r="O88" i="1" s="1"/>
  <c r="P88" i="1" a="1"/>
  <c r="P88" i="1" s="1"/>
  <c r="Q88" i="1" a="1"/>
  <c r="Q88" i="1" s="1"/>
  <c r="V88" i="1" a="1"/>
  <c r="V88" i="1" s="1"/>
  <c r="N88" i="1" a="1"/>
  <c r="N88" i="1" s="1"/>
  <c r="W88" i="1" a="1"/>
  <c r="W88" i="1" s="1"/>
  <c r="M81" i="1" a="1"/>
  <c r="M81" i="1" s="1"/>
  <c r="O81" i="1" a="1"/>
  <c r="O81" i="1" s="1"/>
  <c r="W81" i="1" a="1"/>
  <c r="W81" i="1" s="1"/>
  <c r="N81" i="1" a="1"/>
  <c r="N81" i="1" s="1"/>
  <c r="L81" i="1" a="1"/>
  <c r="L81" i="1" s="1"/>
  <c r="P81" i="1" a="1"/>
  <c r="P81" i="1" s="1"/>
  <c r="Q81" i="1" a="1"/>
  <c r="Q81" i="1" s="1"/>
  <c r="T81" i="1" a="1"/>
  <c r="T81" i="1" s="1"/>
  <c r="R81" i="1" a="1"/>
  <c r="R81" i="1" s="1"/>
  <c r="S81" i="1" a="1"/>
  <c r="S81" i="1" s="1"/>
  <c r="V81" i="1" a="1"/>
  <c r="V81" i="1" s="1"/>
  <c r="U81" i="1" a="1"/>
  <c r="U81" i="1" s="1"/>
  <c r="L67" i="1" a="1"/>
  <c r="L67" i="1" s="1"/>
  <c r="M67" i="1" a="1"/>
  <c r="M67" i="1" s="1"/>
  <c r="Q67" i="1" a="1"/>
  <c r="Q67" i="1" s="1"/>
  <c r="R67" i="1" a="1"/>
  <c r="R67" i="1" s="1"/>
  <c r="O67" i="1" a="1"/>
  <c r="O67" i="1" s="1"/>
  <c r="V67" i="1" a="1"/>
  <c r="V67" i="1" s="1"/>
  <c r="P67" i="1" a="1"/>
  <c r="P67" i="1" s="1"/>
  <c r="S67" i="1" a="1"/>
  <c r="S67" i="1" s="1"/>
  <c r="W67" i="1" a="1"/>
  <c r="W67" i="1" s="1"/>
  <c r="T67" i="1" a="1"/>
  <c r="T67" i="1" s="1"/>
  <c r="U67" i="1" a="1"/>
  <c r="U67" i="1" s="1"/>
  <c r="N67" i="1" a="1"/>
  <c r="N67" i="1" s="1"/>
  <c r="O27" i="1" a="1"/>
  <c r="O27" i="1" s="1"/>
  <c r="M59" i="1" a="1"/>
  <c r="M59" i="1" s="1"/>
  <c r="O59" i="1" a="1"/>
  <c r="O59" i="1" s="1"/>
  <c r="V59" i="1" a="1"/>
  <c r="V59" i="1" s="1"/>
  <c r="W59" i="1" a="1"/>
  <c r="W59" i="1" s="1"/>
  <c r="S59" i="1" a="1"/>
  <c r="S59" i="1" s="1"/>
  <c r="N59" i="1" a="1"/>
  <c r="N59" i="1" s="1"/>
  <c r="T59" i="1" a="1"/>
  <c r="T59" i="1" s="1"/>
  <c r="R59" i="1" a="1"/>
  <c r="R59" i="1" s="1"/>
  <c r="Q59" i="1" a="1"/>
  <c r="Q59" i="1" s="1"/>
  <c r="L59" i="1" a="1"/>
  <c r="L59" i="1" s="1"/>
  <c r="P59" i="1" a="1"/>
  <c r="P59" i="1" s="1"/>
  <c r="U59" i="1" a="1"/>
  <c r="U59" i="1" s="1"/>
  <c r="N41" i="1" a="1"/>
  <c r="N41" i="1" s="1"/>
  <c r="U41" i="1" a="1"/>
  <c r="U41" i="1" s="1"/>
  <c r="R41" i="1" a="1"/>
  <c r="R41" i="1" s="1"/>
  <c r="T41" i="1" a="1"/>
  <c r="T41" i="1" s="1"/>
  <c r="Q41" i="1" a="1"/>
  <c r="Q41" i="1" s="1"/>
  <c r="P41" i="1" a="1"/>
  <c r="P41" i="1" s="1"/>
  <c r="S41" i="1" a="1"/>
  <c r="S41" i="1" s="1"/>
  <c r="V41" i="1" a="1"/>
  <c r="V41" i="1" s="1"/>
  <c r="O41" i="1" a="1"/>
  <c r="O41" i="1" s="1"/>
  <c r="L41" i="1" a="1"/>
  <c r="L41" i="1" s="1"/>
  <c r="W41" i="1" a="1"/>
  <c r="W41" i="1" s="1"/>
  <c r="M41" i="1" a="1"/>
  <c r="M41" i="1" s="1"/>
  <c r="V57" i="1" a="1"/>
  <c r="V57" i="1" s="1"/>
  <c r="R57" i="1" a="1"/>
  <c r="R57" i="1" s="1"/>
  <c r="P57" i="1" a="1"/>
  <c r="P57" i="1" s="1"/>
  <c r="W57" i="1" a="1"/>
  <c r="W57" i="1" s="1"/>
  <c r="O57" i="1" a="1"/>
  <c r="O57" i="1" s="1"/>
  <c r="N57" i="1" a="1"/>
  <c r="N57" i="1" s="1"/>
  <c r="T57" i="1" a="1"/>
  <c r="T57" i="1" s="1"/>
  <c r="M57" i="1" a="1"/>
  <c r="M57" i="1" s="1"/>
  <c r="L57" i="1" a="1"/>
  <c r="L57" i="1" s="1"/>
  <c r="S57" i="1" a="1"/>
  <c r="S57" i="1" s="1"/>
  <c r="U57" i="1" a="1"/>
  <c r="U57" i="1" s="1"/>
  <c r="Q57" i="1" a="1"/>
  <c r="Q57" i="1" s="1"/>
  <c r="V42" i="1" a="1"/>
  <c r="V42" i="1" s="1"/>
  <c r="W42" i="1" a="1"/>
  <c r="W42" i="1" s="1"/>
  <c r="S42" i="1" a="1"/>
  <c r="S42" i="1" s="1"/>
  <c r="O42" i="1" a="1"/>
  <c r="O42" i="1" s="1"/>
  <c r="P42" i="1" a="1"/>
  <c r="P42" i="1" s="1"/>
  <c r="T42" i="1" a="1"/>
  <c r="T42" i="1" s="1"/>
  <c r="Q42" i="1" a="1"/>
  <c r="Q42" i="1" s="1"/>
  <c r="M42" i="1" a="1"/>
  <c r="M42" i="1" s="1"/>
  <c r="R42" i="1" a="1"/>
  <c r="R42" i="1" s="1"/>
  <c r="L42" i="1" a="1"/>
  <c r="L42" i="1" s="1"/>
  <c r="U42" i="1" a="1"/>
  <c r="U42" i="1" s="1"/>
  <c r="N42" i="1" a="1"/>
  <c r="N42" i="1" s="1"/>
  <c r="O52" i="1" a="1"/>
  <c r="O52" i="1" s="1"/>
  <c r="V52" i="1" a="1"/>
  <c r="V52" i="1" s="1"/>
  <c r="M52" i="1" a="1"/>
  <c r="M52" i="1" s="1"/>
  <c r="L52" i="1" a="1"/>
  <c r="L52" i="1" s="1"/>
  <c r="P52" i="1" a="1"/>
  <c r="P52" i="1" s="1"/>
  <c r="Q52" i="1" a="1"/>
  <c r="Q52" i="1" s="1"/>
  <c r="S52" i="1" a="1"/>
  <c r="S52" i="1" s="1"/>
  <c r="T52" i="1" a="1"/>
  <c r="T52" i="1" s="1"/>
  <c r="U52" i="1" a="1"/>
  <c r="U52" i="1" s="1"/>
  <c r="N52" i="1" a="1"/>
  <c r="N52" i="1" s="1"/>
  <c r="W52" i="1" a="1"/>
  <c r="W52" i="1" s="1"/>
  <c r="R52" i="1" a="1"/>
  <c r="R52" i="1" s="1"/>
  <c r="V71" i="1" a="1"/>
  <c r="V71" i="1" s="1"/>
  <c r="W71" i="1" a="1"/>
  <c r="W71" i="1" s="1"/>
  <c r="Q71" i="1" a="1"/>
  <c r="Q71" i="1" s="1"/>
  <c r="S71" i="1" a="1"/>
  <c r="S71" i="1" s="1"/>
  <c r="T71" i="1" a="1"/>
  <c r="T71" i="1" s="1"/>
  <c r="O71" i="1" a="1"/>
  <c r="O71" i="1" s="1"/>
  <c r="L71" i="1" a="1"/>
  <c r="L71" i="1" s="1"/>
  <c r="P71" i="1" a="1"/>
  <c r="P71" i="1" s="1"/>
  <c r="M71" i="1" a="1"/>
  <c r="M71" i="1" s="1"/>
  <c r="N71" i="1" a="1"/>
  <c r="N71" i="1" s="1"/>
  <c r="R71" i="1" a="1"/>
  <c r="R71" i="1" s="1"/>
  <c r="U71" i="1" a="1"/>
  <c r="U71" i="1" s="1"/>
  <c r="L51" i="1" a="1"/>
  <c r="L51" i="1" s="1"/>
  <c r="S51" i="1" a="1"/>
  <c r="S51" i="1" s="1"/>
  <c r="O51" i="1" a="1"/>
  <c r="O51" i="1" s="1"/>
  <c r="M51" i="1" a="1"/>
  <c r="M51" i="1" s="1"/>
  <c r="Q51" i="1" a="1"/>
  <c r="Q51" i="1" s="1"/>
  <c r="P51" i="1" a="1"/>
  <c r="P51" i="1" s="1"/>
  <c r="W51" i="1" a="1"/>
  <c r="W51" i="1" s="1"/>
  <c r="T51" i="1" a="1"/>
  <c r="T51" i="1" s="1"/>
  <c r="V51" i="1" a="1"/>
  <c r="V51" i="1" s="1"/>
  <c r="N51" i="1" a="1"/>
  <c r="N51" i="1" s="1"/>
  <c r="R51" i="1" a="1"/>
  <c r="R51" i="1" s="1"/>
  <c r="U51" i="1" a="1"/>
  <c r="U51" i="1" s="1"/>
  <c r="R55" i="1" a="1"/>
  <c r="R55" i="1" s="1"/>
  <c r="S55" i="1" a="1"/>
  <c r="S55" i="1" s="1"/>
  <c r="Q55" i="1" a="1"/>
  <c r="Q55" i="1" s="1"/>
  <c r="U55" i="1" a="1"/>
  <c r="U55" i="1" s="1"/>
  <c r="L55" i="1" a="1"/>
  <c r="L55" i="1" s="1"/>
  <c r="T55" i="1" a="1"/>
  <c r="T55" i="1" s="1"/>
  <c r="M55" i="1" a="1"/>
  <c r="M55" i="1" s="1"/>
  <c r="V55" i="1" a="1"/>
  <c r="V55" i="1" s="1"/>
  <c r="O55" i="1" a="1"/>
  <c r="O55" i="1" s="1"/>
  <c r="W55" i="1" a="1"/>
  <c r="W55" i="1" s="1"/>
  <c r="P55" i="1" a="1"/>
  <c r="P55" i="1" s="1"/>
  <c r="N55" i="1" a="1"/>
  <c r="N55" i="1" s="1"/>
  <c r="W30" i="1" a="1"/>
  <c r="W30" i="1" s="1"/>
  <c r="O30" i="1" a="1"/>
  <c r="O30" i="1" s="1"/>
  <c r="L30" i="1" a="1"/>
  <c r="L30" i="1" s="1"/>
  <c r="U30" i="1" a="1"/>
  <c r="U30" i="1" s="1"/>
  <c r="N30" i="1" a="1"/>
  <c r="N30" i="1" s="1"/>
  <c r="S30" i="1" a="1"/>
  <c r="S30" i="1" s="1"/>
  <c r="T30" i="1" a="1"/>
  <c r="T30" i="1" s="1"/>
  <c r="Q30" i="1" a="1"/>
  <c r="Q30" i="1" s="1"/>
  <c r="M30" i="1" a="1"/>
  <c r="M30" i="1" s="1"/>
  <c r="P30" i="1" a="1"/>
  <c r="P30" i="1" s="1"/>
  <c r="V30" i="1" a="1"/>
  <c r="V30" i="1" s="1"/>
  <c r="R30" i="1" a="1"/>
  <c r="R30" i="1" s="1"/>
  <c r="S95" i="1" a="1"/>
  <c r="S95" i="1" s="1"/>
  <c r="W95" i="1" a="1"/>
  <c r="W95" i="1" s="1"/>
  <c r="R95" i="1" a="1"/>
  <c r="R95" i="1" s="1"/>
  <c r="M95" i="1" a="1"/>
  <c r="M95" i="1" s="1"/>
  <c r="Q95" i="1" a="1"/>
  <c r="Q95" i="1" s="1"/>
  <c r="P95" i="1" a="1"/>
  <c r="P95" i="1" s="1"/>
  <c r="T95" i="1" a="1"/>
  <c r="T95" i="1" s="1"/>
  <c r="V95" i="1" a="1"/>
  <c r="V95" i="1" s="1"/>
  <c r="U95" i="1" a="1"/>
  <c r="U95" i="1" s="1"/>
  <c r="N95" i="1" a="1"/>
  <c r="N95" i="1" s="1"/>
  <c r="L95" i="1" a="1"/>
  <c r="L95" i="1" s="1"/>
  <c r="O95" i="1" a="1"/>
  <c r="O95" i="1" s="1"/>
  <c r="N48" i="1" a="1"/>
  <c r="N48" i="1" s="1"/>
  <c r="V48" i="1" a="1"/>
  <c r="V48" i="1" s="1"/>
  <c r="P48" i="1" a="1"/>
  <c r="P48" i="1" s="1"/>
  <c r="Q48" i="1" a="1"/>
  <c r="Q48" i="1" s="1"/>
  <c r="M48" i="1" a="1"/>
  <c r="M48" i="1" s="1"/>
  <c r="O48" i="1" a="1"/>
  <c r="O48" i="1" s="1"/>
  <c r="U48" i="1" a="1"/>
  <c r="U48" i="1" s="1"/>
  <c r="W48" i="1" a="1"/>
  <c r="W48" i="1" s="1"/>
  <c r="T48" i="1" a="1"/>
  <c r="T48" i="1" s="1"/>
  <c r="L48" i="1" a="1"/>
  <c r="L48" i="1" s="1"/>
  <c r="S48" i="1" a="1"/>
  <c r="S48" i="1" s="1"/>
  <c r="R48" i="1" a="1"/>
  <c r="R48" i="1" s="1"/>
  <c r="V34" i="1" a="1"/>
  <c r="V34" i="1" s="1"/>
  <c r="W34" i="1" a="1"/>
  <c r="W34" i="1" s="1"/>
  <c r="N34" i="1" a="1"/>
  <c r="N34" i="1" s="1"/>
  <c r="S34" i="1" a="1"/>
  <c r="S34" i="1" s="1"/>
  <c r="Q34" i="1" a="1"/>
  <c r="Q34" i="1" s="1"/>
  <c r="R34" i="1" a="1"/>
  <c r="R34" i="1" s="1"/>
  <c r="U34" i="1" a="1"/>
  <c r="U34" i="1" s="1"/>
  <c r="T34" i="1" a="1"/>
  <c r="T34" i="1" s="1"/>
  <c r="O34" i="1" a="1"/>
  <c r="O34" i="1" s="1"/>
  <c r="M34" i="1" a="1"/>
  <c r="M34" i="1" s="1"/>
  <c r="P34" i="1" a="1"/>
  <c r="P34" i="1" s="1"/>
  <c r="L34" i="1" a="1"/>
  <c r="L34" i="1" s="1"/>
  <c r="L56" i="1" a="1"/>
  <c r="L56" i="1" s="1"/>
  <c r="Q56" i="1" a="1"/>
  <c r="Q56" i="1" s="1"/>
  <c r="P56" i="1" a="1"/>
  <c r="P56" i="1" s="1"/>
  <c r="O56" i="1" a="1"/>
  <c r="O56" i="1" s="1"/>
  <c r="M56" i="1" a="1"/>
  <c r="M56" i="1" s="1"/>
  <c r="T56" i="1" a="1"/>
  <c r="T56" i="1" s="1"/>
  <c r="N56" i="1" a="1"/>
  <c r="N56" i="1" s="1"/>
  <c r="U56" i="1" a="1"/>
  <c r="U56" i="1" s="1"/>
  <c r="V56" i="1" a="1"/>
  <c r="V56" i="1" s="1"/>
  <c r="R56" i="1" a="1"/>
  <c r="R56" i="1" s="1"/>
  <c r="S56" i="1" a="1"/>
  <c r="S56" i="1" s="1"/>
  <c r="W56" i="1" a="1"/>
  <c r="W56" i="1" s="1"/>
  <c r="T65" i="1" a="1"/>
  <c r="T65" i="1" s="1"/>
  <c r="N65" i="1" a="1"/>
  <c r="N65" i="1" s="1"/>
  <c r="P65" i="1" a="1"/>
  <c r="P65" i="1" s="1"/>
  <c r="W65" i="1" a="1"/>
  <c r="W65" i="1" s="1"/>
  <c r="U65" i="1" a="1"/>
  <c r="U65" i="1" s="1"/>
  <c r="V65" i="1" a="1"/>
  <c r="V65" i="1" s="1"/>
  <c r="S65" i="1" a="1"/>
  <c r="S65" i="1" s="1"/>
  <c r="O65" i="1" a="1"/>
  <c r="O65" i="1" s="1"/>
  <c r="L65" i="1" a="1"/>
  <c r="L65" i="1" s="1"/>
  <c r="M65" i="1" a="1"/>
  <c r="M65" i="1" s="1"/>
  <c r="R65" i="1" a="1"/>
  <c r="R65" i="1" s="1"/>
  <c r="Q65" i="1" a="1"/>
  <c r="Q65" i="1" s="1"/>
  <c r="T72" i="1" a="1"/>
  <c r="T72" i="1" s="1"/>
  <c r="R72" i="1" a="1"/>
  <c r="R72" i="1" s="1"/>
  <c r="W72" i="1" a="1"/>
  <c r="W72" i="1" s="1"/>
  <c r="L72" i="1" a="1"/>
  <c r="L72" i="1" s="1"/>
  <c r="P72" i="1" a="1"/>
  <c r="P72" i="1" s="1"/>
  <c r="Q72" i="1" a="1"/>
  <c r="Q72" i="1" s="1"/>
  <c r="U72" i="1" a="1"/>
  <c r="U72" i="1" s="1"/>
  <c r="S72" i="1" a="1"/>
  <c r="S72" i="1" s="1"/>
  <c r="V72" i="1" a="1"/>
  <c r="V72" i="1" s="1"/>
  <c r="M72" i="1" a="1"/>
  <c r="M72" i="1" s="1"/>
  <c r="N72" i="1" a="1"/>
  <c r="N72" i="1" s="1"/>
  <c r="O72" i="1" a="1"/>
  <c r="O72" i="1" s="1"/>
  <c r="L90" i="1" a="1"/>
  <c r="L90" i="1" s="1"/>
  <c r="V90" i="1" a="1"/>
  <c r="V90" i="1" s="1"/>
  <c r="Q90" i="1" a="1"/>
  <c r="Q90" i="1" s="1"/>
  <c r="T90" i="1" a="1"/>
  <c r="T90" i="1" s="1"/>
  <c r="O90" i="1" a="1"/>
  <c r="O90" i="1" s="1"/>
  <c r="N90" i="1" a="1"/>
  <c r="N90" i="1" s="1"/>
  <c r="R90" i="1" a="1"/>
  <c r="R90" i="1" s="1"/>
  <c r="P90" i="1" a="1"/>
  <c r="P90" i="1" s="1"/>
  <c r="M90" i="1" a="1"/>
  <c r="M90" i="1" s="1"/>
  <c r="U90" i="1" a="1"/>
  <c r="U90" i="1" s="1"/>
  <c r="S90" i="1" a="1"/>
  <c r="S90" i="1" s="1"/>
  <c r="W90" i="1" a="1"/>
  <c r="W90" i="1" s="1"/>
  <c r="S33" i="1" a="1"/>
  <c r="S33" i="1" s="1"/>
  <c r="O33" i="1" a="1"/>
  <c r="O33" i="1" s="1"/>
  <c r="R33" i="1" a="1"/>
  <c r="R33" i="1" s="1"/>
  <c r="N33" i="1" a="1"/>
  <c r="N33" i="1" s="1"/>
  <c r="V33" i="1" a="1"/>
  <c r="V33" i="1" s="1"/>
  <c r="P33" i="1" a="1"/>
  <c r="P33" i="1" s="1"/>
  <c r="M33" i="1" a="1"/>
  <c r="M33" i="1" s="1"/>
  <c r="L33" i="1" a="1"/>
  <c r="L33" i="1" s="1"/>
  <c r="W33" i="1" a="1"/>
  <c r="W33" i="1" s="1"/>
  <c r="U33" i="1" a="1"/>
  <c r="U33" i="1" s="1"/>
  <c r="Q33" i="1" a="1"/>
  <c r="Q33" i="1" s="1"/>
  <c r="T33" i="1" a="1"/>
  <c r="T33" i="1" s="1"/>
  <c r="W79" i="1" a="1"/>
  <c r="W79" i="1" s="1"/>
  <c r="L79" i="1" a="1"/>
  <c r="L79" i="1" s="1"/>
  <c r="O79" i="1" a="1"/>
  <c r="O79" i="1" s="1"/>
  <c r="U79" i="1" a="1"/>
  <c r="U79" i="1" s="1"/>
  <c r="S79" i="1" a="1"/>
  <c r="S79" i="1" s="1"/>
  <c r="N79" i="1" a="1"/>
  <c r="N79" i="1" s="1"/>
  <c r="Q79" i="1" a="1"/>
  <c r="Q79" i="1" s="1"/>
  <c r="V79" i="1" a="1"/>
  <c r="V79" i="1" s="1"/>
  <c r="R79" i="1" a="1"/>
  <c r="R79" i="1" s="1"/>
  <c r="T79" i="1" a="1"/>
  <c r="T79" i="1" s="1"/>
  <c r="M79" i="1" a="1"/>
  <c r="M79" i="1" s="1"/>
  <c r="P79" i="1" a="1"/>
  <c r="P79" i="1" s="1"/>
  <c r="U43" i="1" a="1"/>
  <c r="U43" i="1" s="1"/>
  <c r="T43" i="1" a="1"/>
  <c r="T43" i="1" s="1"/>
  <c r="P43" i="1" a="1"/>
  <c r="P43" i="1" s="1"/>
  <c r="L43" i="1" a="1"/>
  <c r="L43" i="1" s="1"/>
  <c r="Q43" i="1" a="1"/>
  <c r="Q43" i="1" s="1"/>
  <c r="O43" i="1" a="1"/>
  <c r="O43" i="1" s="1"/>
  <c r="R43" i="1" a="1"/>
  <c r="R43" i="1" s="1"/>
  <c r="V43" i="1" a="1"/>
  <c r="V43" i="1" s="1"/>
  <c r="W43" i="1" a="1"/>
  <c r="W43" i="1" s="1"/>
  <c r="M43" i="1" a="1"/>
  <c r="M43" i="1" s="1"/>
  <c r="S43" i="1" a="1"/>
  <c r="S43" i="1" s="1"/>
  <c r="N43" i="1" a="1"/>
  <c r="N43" i="1" s="1"/>
  <c r="P77" i="1" a="1"/>
  <c r="P77" i="1" s="1"/>
  <c r="O77" i="1" a="1"/>
  <c r="O77" i="1" s="1"/>
  <c r="S77" i="1" a="1"/>
  <c r="S77" i="1" s="1"/>
  <c r="M77" i="1" a="1"/>
  <c r="M77" i="1" s="1"/>
  <c r="W77" i="1" a="1"/>
  <c r="W77" i="1" s="1"/>
  <c r="N77" i="1" a="1"/>
  <c r="N77" i="1" s="1"/>
  <c r="T77" i="1" a="1"/>
  <c r="T77" i="1" s="1"/>
  <c r="Q77" i="1" a="1"/>
  <c r="Q77" i="1" s="1"/>
  <c r="V77" i="1" a="1"/>
  <c r="V77" i="1" s="1"/>
  <c r="U77" i="1" a="1"/>
  <c r="U77" i="1" s="1"/>
  <c r="L77" i="1" a="1"/>
  <c r="L77" i="1" s="1"/>
  <c r="R77" i="1" a="1"/>
  <c r="R77" i="1" s="1"/>
  <c r="Q58" i="1" a="1"/>
  <c r="Q58" i="1" s="1"/>
  <c r="U58" i="1" a="1"/>
  <c r="U58" i="1" s="1"/>
  <c r="S58" i="1" a="1"/>
  <c r="S58" i="1" s="1"/>
  <c r="P58" i="1" a="1"/>
  <c r="P58" i="1" s="1"/>
  <c r="W58" i="1" a="1"/>
  <c r="W58" i="1" s="1"/>
  <c r="T58" i="1" a="1"/>
  <c r="T58" i="1" s="1"/>
  <c r="L58" i="1" a="1"/>
  <c r="L58" i="1" s="1"/>
  <c r="V58" i="1" a="1"/>
  <c r="V58" i="1" s="1"/>
  <c r="N58" i="1" a="1"/>
  <c r="N58" i="1" s="1"/>
  <c r="M58" i="1" a="1"/>
  <c r="M58" i="1" s="1"/>
  <c r="O58" i="1" a="1"/>
  <c r="O58" i="1" s="1"/>
  <c r="R58" i="1" a="1"/>
  <c r="R58" i="1" s="1"/>
  <c r="P32" i="1" a="1"/>
  <c r="P32" i="1" s="1"/>
  <c r="O32" i="1" a="1"/>
  <c r="O32" i="1" s="1"/>
  <c r="R32" i="1" a="1"/>
  <c r="R32" i="1" s="1"/>
  <c r="U32" i="1" a="1"/>
  <c r="U32" i="1" s="1"/>
  <c r="N32" i="1" a="1"/>
  <c r="N32" i="1" s="1"/>
  <c r="M32" i="1" a="1"/>
  <c r="M32" i="1" s="1"/>
  <c r="W32" i="1" a="1"/>
  <c r="W32" i="1" s="1"/>
  <c r="T32" i="1" a="1"/>
  <c r="T32" i="1" s="1"/>
  <c r="V32" i="1" a="1"/>
  <c r="V32" i="1" s="1"/>
  <c r="S32" i="1" a="1"/>
  <c r="S32" i="1" s="1"/>
  <c r="L32" i="1" a="1"/>
  <c r="L32" i="1" s="1"/>
  <c r="Q32" i="1" a="1"/>
  <c r="Q32" i="1" s="1"/>
  <c r="W62" i="1" a="1"/>
  <c r="W62" i="1" s="1"/>
  <c r="R62" i="1" a="1"/>
  <c r="R62" i="1" s="1"/>
  <c r="O62" i="1" a="1"/>
  <c r="O62" i="1" s="1"/>
  <c r="L62" i="1" a="1"/>
  <c r="L62" i="1" s="1"/>
  <c r="U62" i="1" a="1"/>
  <c r="U62" i="1" s="1"/>
  <c r="P62" i="1" a="1"/>
  <c r="P62" i="1" s="1"/>
  <c r="M62" i="1" a="1"/>
  <c r="M62" i="1" s="1"/>
  <c r="S62" i="1" a="1"/>
  <c r="S62" i="1" s="1"/>
  <c r="V62" i="1" a="1"/>
  <c r="V62" i="1" s="1"/>
  <c r="Q62" i="1" a="1"/>
  <c r="Q62" i="1" s="1"/>
  <c r="N62" i="1" a="1"/>
  <c r="N62" i="1" s="1"/>
  <c r="T62" i="1" a="1"/>
  <c r="T62" i="1" s="1"/>
  <c r="O89" i="1" a="1"/>
  <c r="O89" i="1" s="1"/>
  <c r="S89" i="1" a="1"/>
  <c r="S89" i="1" s="1"/>
  <c r="V89" i="1" a="1"/>
  <c r="V89" i="1" s="1"/>
  <c r="M89" i="1" a="1"/>
  <c r="M89" i="1" s="1"/>
  <c r="W89" i="1" a="1"/>
  <c r="W89" i="1" s="1"/>
  <c r="N89" i="1" a="1"/>
  <c r="N89" i="1" s="1"/>
  <c r="R89" i="1" a="1"/>
  <c r="R89" i="1" s="1"/>
  <c r="P89" i="1" a="1"/>
  <c r="P89" i="1" s="1"/>
  <c r="U89" i="1" a="1"/>
  <c r="U89" i="1" s="1"/>
  <c r="Q89" i="1" a="1"/>
  <c r="Q89" i="1" s="1"/>
  <c r="L89" i="1" a="1"/>
  <c r="L89" i="1" s="1"/>
  <c r="T89" i="1" a="1"/>
  <c r="T89" i="1" s="1"/>
  <c r="S91" i="1" a="1"/>
  <c r="S91" i="1" s="1"/>
  <c r="T91" i="1" a="1"/>
  <c r="T91" i="1" s="1"/>
  <c r="V91" i="1" a="1"/>
  <c r="V91" i="1" s="1"/>
  <c r="R91" i="1" a="1"/>
  <c r="R91" i="1" s="1"/>
  <c r="U91" i="1" a="1"/>
  <c r="U91" i="1" s="1"/>
  <c r="N91" i="1" a="1"/>
  <c r="N91" i="1" s="1"/>
  <c r="M91" i="1" a="1"/>
  <c r="M91" i="1" s="1"/>
  <c r="W91" i="1" a="1"/>
  <c r="W91" i="1" s="1"/>
  <c r="L91" i="1" a="1"/>
  <c r="L91" i="1" s="1"/>
  <c r="P91" i="1" a="1"/>
  <c r="P91" i="1" s="1"/>
  <c r="Q91" i="1" a="1"/>
  <c r="Q91" i="1" s="1"/>
  <c r="O91" i="1" a="1"/>
  <c r="O91" i="1" s="1"/>
  <c r="Q92" i="1" a="1"/>
  <c r="Q92" i="1" s="1"/>
  <c r="L92" i="1" a="1"/>
  <c r="L92" i="1" s="1"/>
  <c r="T92" i="1" a="1"/>
  <c r="T92" i="1" s="1"/>
  <c r="S92" i="1" a="1"/>
  <c r="S92" i="1" s="1"/>
  <c r="U92" i="1" a="1"/>
  <c r="U92" i="1" s="1"/>
  <c r="W92" i="1" a="1"/>
  <c r="W92" i="1" s="1"/>
  <c r="O92" i="1" a="1"/>
  <c r="O92" i="1" s="1"/>
  <c r="R92" i="1" a="1"/>
  <c r="R92" i="1" s="1"/>
  <c r="V92" i="1" a="1"/>
  <c r="V92" i="1" s="1"/>
  <c r="M92" i="1" a="1"/>
  <c r="M92" i="1" s="1"/>
  <c r="N92" i="1" a="1"/>
  <c r="N92" i="1" s="1"/>
  <c r="P92" i="1" a="1"/>
  <c r="P92" i="1" s="1"/>
  <c r="M53" i="1" a="1"/>
  <c r="M53" i="1" s="1"/>
  <c r="N53" i="1" a="1"/>
  <c r="N53" i="1" s="1"/>
  <c r="R53" i="1" a="1"/>
  <c r="R53" i="1" s="1"/>
  <c r="V53" i="1" a="1"/>
  <c r="V53" i="1" s="1"/>
  <c r="T53" i="1" a="1"/>
  <c r="T53" i="1" s="1"/>
  <c r="W53" i="1" a="1"/>
  <c r="W53" i="1" s="1"/>
  <c r="P53" i="1" a="1"/>
  <c r="P53" i="1" s="1"/>
  <c r="Q53" i="1" a="1"/>
  <c r="Q53" i="1" s="1"/>
  <c r="L53" i="1" a="1"/>
  <c r="L53" i="1" s="1"/>
  <c r="S53" i="1" a="1"/>
  <c r="S53" i="1" s="1"/>
  <c r="U53" i="1" a="1"/>
  <c r="U53" i="1" s="1"/>
  <c r="O53" i="1" a="1"/>
  <c r="O53" i="1" s="1"/>
  <c r="R66" i="1" a="1"/>
  <c r="R66" i="1" s="1"/>
  <c r="M66" i="1" a="1"/>
  <c r="M66" i="1" s="1"/>
  <c r="O66" i="1" a="1"/>
  <c r="O66" i="1" s="1"/>
  <c r="Q66" i="1" a="1"/>
  <c r="Q66" i="1" s="1"/>
  <c r="W66" i="1" a="1"/>
  <c r="W66" i="1" s="1"/>
  <c r="T66" i="1" a="1"/>
  <c r="T66" i="1" s="1"/>
  <c r="S66" i="1" a="1"/>
  <c r="S66" i="1" s="1"/>
  <c r="P66" i="1" a="1"/>
  <c r="P66" i="1" s="1"/>
  <c r="N66" i="1" a="1"/>
  <c r="N66" i="1" s="1"/>
  <c r="L66" i="1" a="1"/>
  <c r="L66" i="1" s="1"/>
  <c r="V66" i="1" a="1"/>
  <c r="V66" i="1" s="1"/>
  <c r="U66" i="1" a="1"/>
  <c r="U66" i="1" s="1"/>
  <c r="T35" i="1" a="1"/>
  <c r="T35" i="1" s="1"/>
  <c r="N35" i="1" a="1"/>
  <c r="N35" i="1" s="1"/>
  <c r="U35" i="1" a="1"/>
  <c r="U35" i="1" s="1"/>
  <c r="R35" i="1" a="1"/>
  <c r="R35" i="1" s="1"/>
  <c r="O35" i="1" a="1"/>
  <c r="O35" i="1" s="1"/>
  <c r="Q35" i="1" a="1"/>
  <c r="Q35" i="1" s="1"/>
  <c r="W35" i="1" a="1"/>
  <c r="W35" i="1" s="1"/>
  <c r="M35" i="1" a="1"/>
  <c r="M35" i="1" s="1"/>
  <c r="V35" i="1" a="1"/>
  <c r="V35" i="1" s="1"/>
  <c r="P35" i="1" a="1"/>
  <c r="P35" i="1" s="1"/>
  <c r="S35" i="1" a="1"/>
  <c r="S35" i="1" s="1"/>
  <c r="L35" i="1" a="1"/>
  <c r="L35" i="1" s="1"/>
  <c r="L83" i="1" a="1"/>
  <c r="L83" i="1" s="1"/>
  <c r="Q83" i="1" a="1"/>
  <c r="Q83" i="1" s="1"/>
  <c r="U83" i="1" a="1"/>
  <c r="U83" i="1" s="1"/>
  <c r="S83" i="1" a="1"/>
  <c r="S83" i="1" s="1"/>
  <c r="T83" i="1" a="1"/>
  <c r="T83" i="1" s="1"/>
  <c r="O83" i="1" a="1"/>
  <c r="O83" i="1" s="1"/>
  <c r="N83" i="1" a="1"/>
  <c r="N83" i="1" s="1"/>
  <c r="P83" i="1" a="1"/>
  <c r="P83" i="1" s="1"/>
  <c r="R83" i="1" a="1"/>
  <c r="R83" i="1" s="1"/>
  <c r="M83" i="1" a="1"/>
  <c r="M83" i="1" s="1"/>
  <c r="V83" i="1" a="1"/>
  <c r="V83" i="1" s="1"/>
  <c r="W83" i="1" a="1"/>
  <c r="W83" i="1" s="1"/>
  <c r="R63" i="1" a="1"/>
  <c r="R63" i="1" s="1"/>
  <c r="L63" i="1" a="1"/>
  <c r="L63" i="1" s="1"/>
  <c r="N63" i="1" a="1"/>
  <c r="N63" i="1" s="1"/>
  <c r="M63" i="1" a="1"/>
  <c r="M63" i="1" s="1"/>
  <c r="Q63" i="1" a="1"/>
  <c r="Q63" i="1" s="1"/>
  <c r="T63" i="1" a="1"/>
  <c r="T63" i="1" s="1"/>
  <c r="V63" i="1" a="1"/>
  <c r="V63" i="1" s="1"/>
  <c r="O63" i="1" a="1"/>
  <c r="O63" i="1" s="1"/>
  <c r="W63" i="1" a="1"/>
  <c r="W63" i="1" s="1"/>
  <c r="P63" i="1" a="1"/>
  <c r="P63" i="1" s="1"/>
  <c r="S63" i="1" a="1"/>
  <c r="S63" i="1" s="1"/>
  <c r="U63" i="1" a="1"/>
  <c r="U63" i="1" s="1"/>
  <c r="T31" i="1" a="1"/>
  <c r="T31" i="1" s="1"/>
  <c r="V31" i="1" a="1"/>
  <c r="V31" i="1" s="1"/>
  <c r="U31" i="1" a="1"/>
  <c r="U31" i="1" s="1"/>
  <c r="S31" i="1" a="1"/>
  <c r="S31" i="1" s="1"/>
  <c r="L31" i="1" a="1"/>
  <c r="L31" i="1" s="1"/>
  <c r="N31" i="1" a="1"/>
  <c r="N31" i="1" s="1"/>
  <c r="R31" i="1" a="1"/>
  <c r="R31" i="1" s="1"/>
  <c r="M31" i="1" a="1"/>
  <c r="M31" i="1" s="1"/>
  <c r="W31" i="1" a="1"/>
  <c r="W31" i="1" s="1"/>
  <c r="O31" i="1" a="1"/>
  <c r="O31" i="1" s="1"/>
  <c r="P31" i="1" a="1"/>
  <c r="P31" i="1" s="1"/>
  <c r="Q31" i="1" a="1"/>
  <c r="Q31" i="1" s="1"/>
  <c r="L36" i="1" a="1"/>
  <c r="L36" i="1" s="1"/>
  <c r="R36" i="1" a="1"/>
  <c r="R36" i="1" s="1"/>
  <c r="M36" i="1" a="1"/>
  <c r="M36" i="1" s="1"/>
  <c r="N36" i="1" a="1"/>
  <c r="N36" i="1" s="1"/>
  <c r="U36" i="1" a="1"/>
  <c r="U36" i="1" s="1"/>
  <c r="S36" i="1" a="1"/>
  <c r="S36" i="1" s="1"/>
  <c r="V36" i="1" a="1"/>
  <c r="V36" i="1" s="1"/>
  <c r="W36" i="1" a="1"/>
  <c r="W36" i="1" s="1"/>
  <c r="T36" i="1" a="1"/>
  <c r="T36" i="1" s="1"/>
  <c r="P36" i="1" a="1"/>
  <c r="P36" i="1" s="1"/>
  <c r="Q36" i="1" a="1"/>
  <c r="Q36" i="1" s="1"/>
  <c r="O36" i="1" a="1"/>
  <c r="O36" i="1" s="1"/>
  <c r="M39" i="1" a="1"/>
  <c r="M39" i="1" s="1"/>
  <c r="S39" i="1" a="1"/>
  <c r="S39" i="1" s="1"/>
  <c r="W39" i="1" a="1"/>
  <c r="W39" i="1" s="1"/>
  <c r="V39" i="1" a="1"/>
  <c r="V39" i="1" s="1"/>
  <c r="U39" i="1" a="1"/>
  <c r="U39" i="1" s="1"/>
  <c r="N39" i="1" a="1"/>
  <c r="N39" i="1" s="1"/>
  <c r="L39" i="1" a="1"/>
  <c r="L39" i="1" s="1"/>
  <c r="P39" i="1" a="1"/>
  <c r="P39" i="1" s="1"/>
  <c r="R39" i="1" a="1"/>
  <c r="R39" i="1" s="1"/>
  <c r="Q39" i="1" a="1"/>
  <c r="Q39" i="1" s="1"/>
  <c r="T39" i="1" a="1"/>
  <c r="T39" i="1" s="1"/>
  <c r="O39" i="1" a="1"/>
  <c r="O39" i="1" s="1"/>
  <c r="T84" i="1" a="1"/>
  <c r="T84" i="1" s="1"/>
  <c r="W84" i="1" a="1"/>
  <c r="W84" i="1" s="1"/>
  <c r="M84" i="1" a="1"/>
  <c r="M84" i="1" s="1"/>
  <c r="V84" i="1" a="1"/>
  <c r="V84" i="1" s="1"/>
  <c r="O84" i="1" a="1"/>
  <c r="O84" i="1" s="1"/>
  <c r="L84" i="1" a="1"/>
  <c r="L84" i="1" s="1"/>
  <c r="R84" i="1" a="1"/>
  <c r="R84" i="1" s="1"/>
  <c r="P84" i="1" a="1"/>
  <c r="P84" i="1" s="1"/>
  <c r="Q84" i="1" a="1"/>
  <c r="Q84" i="1" s="1"/>
  <c r="S84" i="1" a="1"/>
  <c r="S84" i="1" s="1"/>
  <c r="N84" i="1" a="1"/>
  <c r="N84" i="1" s="1"/>
  <c r="U84" i="1" a="1"/>
  <c r="U84" i="1" s="1"/>
  <c r="S54" i="1" a="1"/>
  <c r="S54" i="1" s="1"/>
  <c r="O54" i="1" a="1"/>
  <c r="O54" i="1" s="1"/>
  <c r="V54" i="1" a="1"/>
  <c r="V54" i="1" s="1"/>
  <c r="P54" i="1" a="1"/>
  <c r="P54" i="1" s="1"/>
  <c r="M54" i="1" a="1"/>
  <c r="M54" i="1" s="1"/>
  <c r="T54" i="1" a="1"/>
  <c r="T54" i="1" s="1"/>
  <c r="R54" i="1" a="1"/>
  <c r="R54" i="1" s="1"/>
  <c r="U54" i="1" a="1"/>
  <c r="U54" i="1" s="1"/>
  <c r="L54" i="1" a="1"/>
  <c r="L54" i="1" s="1"/>
  <c r="N54" i="1" a="1"/>
  <c r="N54" i="1" s="1"/>
  <c r="Q54" i="1" a="1"/>
  <c r="Q54" i="1" s="1"/>
  <c r="W54" i="1" a="1"/>
  <c r="W54" i="1" s="1"/>
  <c r="P76" i="1" a="1"/>
  <c r="P76" i="1" s="1"/>
  <c r="N76" i="1" a="1"/>
  <c r="N76" i="1" s="1"/>
  <c r="Q76" i="1" a="1"/>
  <c r="Q76" i="1" s="1"/>
  <c r="V76" i="1" a="1"/>
  <c r="V76" i="1" s="1"/>
  <c r="M76" i="1" a="1"/>
  <c r="M76" i="1" s="1"/>
  <c r="U76" i="1" a="1"/>
  <c r="U76" i="1" s="1"/>
  <c r="S76" i="1" a="1"/>
  <c r="S76" i="1" s="1"/>
  <c r="O76" i="1" a="1"/>
  <c r="O76" i="1" s="1"/>
  <c r="T76" i="1" a="1"/>
  <c r="T76" i="1" s="1"/>
  <c r="L76" i="1" a="1"/>
  <c r="L76" i="1" s="1"/>
  <c r="R76" i="1" a="1"/>
  <c r="R76" i="1" s="1"/>
  <c r="W76" i="1" a="1"/>
  <c r="W76" i="1" s="1"/>
  <c r="T93" i="1" a="1"/>
  <c r="T93" i="1" s="1"/>
  <c r="U93" i="1" a="1"/>
  <c r="U93" i="1" s="1"/>
  <c r="Q93" i="1" a="1"/>
  <c r="Q93" i="1" s="1"/>
  <c r="P93" i="1" a="1"/>
  <c r="P93" i="1" s="1"/>
  <c r="V93" i="1" a="1"/>
  <c r="V93" i="1" s="1"/>
  <c r="W93" i="1" a="1"/>
  <c r="W93" i="1" s="1"/>
  <c r="O93" i="1" a="1"/>
  <c r="O93" i="1" s="1"/>
  <c r="N93" i="1" a="1"/>
  <c r="N93" i="1" s="1"/>
  <c r="M93" i="1" a="1"/>
  <c r="M93" i="1" s="1"/>
  <c r="R93" i="1" a="1"/>
  <c r="R93" i="1" s="1"/>
  <c r="S93" i="1" a="1"/>
  <c r="S93" i="1" s="1"/>
  <c r="L93" i="1" a="1"/>
  <c r="L93" i="1" s="1"/>
  <c r="Q38" i="1" a="1"/>
  <c r="Q38" i="1" s="1"/>
  <c r="T38" i="1" a="1"/>
  <c r="T38" i="1" s="1"/>
  <c r="R38" i="1" a="1"/>
  <c r="R38" i="1" s="1"/>
  <c r="P38" i="1" a="1"/>
  <c r="P38" i="1" s="1"/>
  <c r="V38" i="1" a="1"/>
  <c r="V38" i="1" s="1"/>
  <c r="M38" i="1" a="1"/>
  <c r="M38" i="1" s="1"/>
  <c r="N38" i="1" a="1"/>
  <c r="N38" i="1" s="1"/>
  <c r="S38" i="1" a="1"/>
  <c r="S38" i="1" s="1"/>
  <c r="W38" i="1" a="1"/>
  <c r="W38" i="1" s="1"/>
  <c r="L38" i="1" a="1"/>
  <c r="L38" i="1" s="1"/>
  <c r="O38" i="1" a="1"/>
  <c r="O38" i="1" s="1"/>
  <c r="U38" i="1" a="1"/>
  <c r="U38" i="1" s="1"/>
  <c r="L28" i="1" a="1"/>
  <c r="L28" i="1" s="1"/>
  <c r="N28" i="1" a="1"/>
  <c r="N28" i="1" s="1"/>
  <c r="O28" i="1" a="1"/>
  <c r="O28" i="1" s="1"/>
  <c r="W28" i="1" a="1"/>
  <c r="W28" i="1" s="1"/>
  <c r="P28" i="1" a="1"/>
  <c r="P28" i="1" s="1"/>
  <c r="Q28" i="1" a="1"/>
  <c r="Q28" i="1" s="1"/>
  <c r="R28" i="1" a="1"/>
  <c r="R28" i="1" s="1"/>
  <c r="M28" i="1" a="1"/>
  <c r="M28" i="1" s="1"/>
  <c r="S28" i="1" a="1"/>
  <c r="S28" i="1" s="1"/>
  <c r="V28" i="1" a="1"/>
  <c r="V28" i="1" s="1"/>
  <c r="T28" i="1" a="1"/>
  <c r="T28" i="1" s="1"/>
  <c r="U28" i="1" a="1"/>
  <c r="U28" i="1" s="1"/>
  <c r="E22" i="1" l="1"/>
  <c r="E24" i="1" s="1"/>
  <c r="H29" i="1" a="1"/>
  <c r="H29" i="1" s="1"/>
  <c r="K27" i="1"/>
  <c r="T4" i="1" a="1"/>
  <c r="T4" i="1" s="1"/>
  <c r="U5" i="1"/>
  <c r="K29" i="1"/>
  <c r="K64" i="1"/>
  <c r="K87" i="1"/>
  <c r="K92" i="1"/>
  <c r="K68" i="1"/>
  <c r="K43" i="1"/>
  <c r="K35" i="1"/>
  <c r="K60" i="1"/>
  <c r="K74" i="1"/>
  <c r="K61" i="1"/>
  <c r="K38" i="1"/>
  <c r="K40" i="1"/>
  <c r="K34" i="1"/>
  <c r="K67" i="1"/>
  <c r="K83" i="1"/>
  <c r="K56" i="1"/>
  <c r="K59" i="1"/>
  <c r="K50" i="1"/>
  <c r="K75" i="1"/>
  <c r="K57" i="1"/>
  <c r="K52" i="1"/>
  <c r="K63" i="1"/>
  <c r="K90" i="1"/>
  <c r="K45" i="1"/>
  <c r="K66" i="1"/>
  <c r="K94" i="1"/>
  <c r="K53" i="1"/>
  <c r="K51" i="1"/>
  <c r="K44" i="1"/>
  <c r="K72" i="1"/>
  <c r="K82" i="1"/>
  <c r="K77" i="1"/>
  <c r="K48" i="1"/>
  <c r="K71" i="1"/>
  <c r="K69" i="1"/>
  <c r="K32" i="1"/>
  <c r="K81" i="1"/>
  <c r="K70" i="1"/>
  <c r="K39" i="1"/>
  <c r="K73" i="1"/>
  <c r="K79" i="1"/>
  <c r="K42" i="1"/>
  <c r="K78" i="1"/>
  <c r="K76" i="1"/>
  <c r="K30" i="1"/>
  <c r="K86" i="1"/>
  <c r="K47" i="1"/>
  <c r="K54" i="1"/>
  <c r="K62" i="1"/>
  <c r="K89" i="1"/>
  <c r="K88" i="1"/>
  <c r="K80" i="1"/>
  <c r="K85" i="1"/>
  <c r="K36" i="1"/>
  <c r="K65" i="1"/>
  <c r="K41" i="1"/>
  <c r="K49" i="1"/>
  <c r="K33" i="1"/>
  <c r="K95" i="1"/>
  <c r="K31" i="1"/>
  <c r="K91" i="1"/>
  <c r="K93" i="1"/>
  <c r="K46" i="1"/>
  <c r="K84" i="1"/>
  <c r="K28" i="1"/>
  <c r="K55" i="1"/>
  <c r="K37" i="1"/>
  <c r="K58" i="1"/>
  <c r="E20" i="1"/>
  <c r="V5" i="1" l="1"/>
  <c r="U4" i="1" a="1"/>
  <c r="U4" i="1" s="1"/>
  <c r="H95" i="1" l="1" a="1"/>
  <c r="H95" i="1" s="1"/>
  <c r="H48" i="1" a="1"/>
  <c r="H48" i="1" s="1"/>
  <c r="V4" i="1" a="1"/>
  <c r="V4" i="1" s="1"/>
  <c r="H89" i="1" s="1" a="1"/>
  <c r="H89" i="1" s="1"/>
  <c r="W5" i="1"/>
  <c r="W4" i="1" s="1" a="1"/>
  <c r="W4" i="1" s="1"/>
  <c r="H50" i="1" s="1" a="1"/>
  <c r="H50" i="1" s="1"/>
  <c r="H83" i="1" l="1" a="1"/>
  <c r="H83" i="1" s="1"/>
  <c r="H31" i="1" a="1"/>
  <c r="H31" i="1" s="1"/>
  <c r="H40" i="1" a="1"/>
  <c r="H40" i="1" s="1"/>
  <c r="H84" i="1" a="1"/>
  <c r="H84" i="1" s="1"/>
  <c r="H51" i="1" a="1"/>
  <c r="H51" i="1" s="1"/>
  <c r="H86" i="1" a="1"/>
  <c r="H86" i="1" s="1"/>
  <c r="H61" i="1" a="1"/>
  <c r="H61" i="1" s="1"/>
  <c r="H58" i="1" a="1"/>
  <c r="H58" i="1" s="1"/>
  <c r="H92" i="1" a="1"/>
  <c r="H92" i="1" s="1"/>
  <c r="H53" i="1" a="1"/>
  <c r="H53" i="1" s="1"/>
  <c r="H93" i="1" a="1"/>
  <c r="H93" i="1" s="1"/>
  <c r="H42" i="1" a="1"/>
  <c r="H42" i="1" s="1"/>
  <c r="H55" i="1" a="1"/>
  <c r="H55" i="1" s="1"/>
  <c r="H28" i="1" a="1"/>
  <c r="H28" i="1" s="1"/>
  <c r="H32" i="1" a="1"/>
  <c r="H32" i="1" s="1"/>
  <c r="H79" i="1" a="1"/>
  <c r="H79" i="1" s="1"/>
  <c r="H60" i="1" a="1"/>
  <c r="H60" i="1" s="1"/>
  <c r="H43" i="1" a="1"/>
  <c r="H43" i="1" s="1"/>
  <c r="H36" i="1" a="1"/>
  <c r="H36" i="1" s="1"/>
  <c r="H38" i="1" a="1"/>
  <c r="H38" i="1" s="1"/>
  <c r="H27" i="1" a="1"/>
  <c r="H27" i="1" s="1"/>
  <c r="H41" i="1" a="1"/>
  <c r="H41" i="1" s="1"/>
  <c r="H56" i="1" a="1"/>
  <c r="H56" i="1" s="1"/>
  <c r="H74" i="1" a="1"/>
  <c r="H74" i="1" s="1"/>
  <c r="H77" i="1" a="1"/>
  <c r="H77" i="1" s="1"/>
  <c r="H85" i="1" a="1"/>
  <c r="H85" i="1" s="1"/>
  <c r="H63" i="1" a="1"/>
  <c r="H63" i="1" s="1"/>
  <c r="H30" i="1" a="1"/>
  <c r="H30" i="1" s="1"/>
  <c r="H54" i="1" a="1"/>
  <c r="H54" i="1" s="1"/>
  <c r="H59" i="1" a="1"/>
  <c r="H59" i="1" s="1"/>
  <c r="H52" i="1" a="1"/>
  <c r="H52" i="1" s="1"/>
  <c r="H76" i="1" a="1"/>
  <c r="H76" i="1" s="1"/>
  <c r="H73" i="1" a="1"/>
  <c r="H73" i="1" s="1"/>
  <c r="H70" i="1" a="1"/>
  <c r="H70" i="1" s="1"/>
  <c r="H71" i="1" a="1"/>
  <c r="H71" i="1" s="1"/>
  <c r="H37" i="1" a="1"/>
  <c r="H37" i="1" s="1"/>
  <c r="H88" i="1" a="1"/>
  <c r="H88" i="1" s="1"/>
  <c r="H90" i="1" a="1"/>
  <c r="H90" i="1" s="1"/>
  <c r="H82" i="1" a="1"/>
  <c r="H82" i="1" s="1"/>
  <c r="H94" i="1" a="1"/>
  <c r="H94" i="1" s="1"/>
  <c r="H35" i="1" a="1"/>
  <c r="H35" i="1" s="1"/>
  <c r="H64" i="1" a="1"/>
  <c r="H64" i="1" s="1"/>
  <c r="H39" i="1" a="1"/>
  <c r="H39" i="1" s="1"/>
  <c r="H44" i="1" a="1"/>
  <c r="H44" i="1" s="1"/>
  <c r="H45" i="1" a="1"/>
  <c r="H45" i="1" s="1"/>
  <c r="H57" i="1" a="1"/>
  <c r="H57" i="1" s="1"/>
  <c r="H87" i="1" a="1"/>
  <c r="H87" i="1" s="1"/>
  <c r="H75" i="1" a="1"/>
  <c r="H75" i="1" s="1"/>
  <c r="H69" i="1" a="1"/>
  <c r="H69" i="1" s="1"/>
  <c r="H33" i="1" a="1"/>
  <c r="H33" i="1" s="1"/>
  <c r="H91" i="1" a="1"/>
  <c r="H91" i="1" s="1"/>
  <c r="H49" i="1" a="1"/>
  <c r="H49" i="1" s="1"/>
  <c r="H81" i="1" a="1"/>
  <c r="H81" i="1" s="1"/>
  <c r="H65" i="1" a="1"/>
  <c r="H65" i="1" s="1"/>
  <c r="H47" i="1" a="1"/>
  <c r="H47" i="1" s="1"/>
  <c r="H66" i="1" a="1"/>
  <c r="H66" i="1" s="1"/>
  <c r="H78" i="1" a="1"/>
  <c r="H78" i="1" s="1"/>
  <c r="H68" i="1" a="1"/>
  <c r="H68" i="1" s="1"/>
  <c r="H80" i="1" a="1"/>
  <c r="H80" i="1" s="1"/>
  <c r="H62" i="1" a="1"/>
  <c r="H62" i="1" s="1"/>
  <c r="H67" i="1" a="1"/>
  <c r="H67" i="1" s="1"/>
  <c r="H46" i="1" a="1"/>
  <c r="H46" i="1" s="1"/>
  <c r="H34" i="1" a="1"/>
  <c r="H34" i="1" s="1"/>
  <c r="H72" i="1" a="1"/>
  <c r="H7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<sst xmlns="http://schemas.openxmlformats.org/spreadsheetml/2006/main" count="124" uniqueCount="113">
  <si>
    <t>Source Year</t>
  </si>
  <si>
    <t>Budget Year</t>
  </si>
  <si>
    <t>Start date</t>
  </si>
  <si>
    <t>End date</t>
  </si>
  <si>
    <t>Department</t>
  </si>
  <si>
    <t>Location</t>
  </si>
  <si>
    <t>Source values</t>
  </si>
  <si>
    <t>Budget Writeback values</t>
  </si>
  <si>
    <t>Budget ID</t>
  </si>
  <si>
    <t>All Departments</t>
  </si>
  <si>
    <t>Description</t>
  </si>
  <si>
    <t>Source book</t>
  </si>
  <si>
    <t>Accrual</t>
  </si>
  <si>
    <t>Budget year</t>
  </si>
  <si>
    <t>Sage</t>
  </si>
  <si>
    <t>Revenue</t>
  </si>
  <si>
    <t>COGS</t>
  </si>
  <si>
    <t>Gross margin</t>
  </si>
  <si>
    <t>GM % of Revenue</t>
  </si>
  <si>
    <t>Expenses</t>
  </si>
  <si>
    <t>Operating income</t>
  </si>
  <si>
    <t>Account</t>
  </si>
  <si>
    <t>Prior year actuals</t>
  </si>
  <si>
    <t>Increase %</t>
  </si>
  <si>
    <t>Writeback status</t>
  </si>
  <si>
    <t>Allocation type</t>
  </si>
  <si>
    <t>Amount</t>
  </si>
  <si>
    <t>Distributed amount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</si>
  <si>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</si>
  <si>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</si>
  <si>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</si>
  <si>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</si>
  <si>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</si>
  <si>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</si>
  <si>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</si>
  <si>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</si>
  <si>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</si>
  <si>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</si>
  <si>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Period 11</t>
  </si>
  <si>
    <t>Period 12</t>
  </si>
  <si>
    <t>Period 1 manual</t>
  </si>
  <si>
    <t>Period 2 manual</t>
  </si>
  <si>
    <t>Period 3 manual</t>
  </si>
  <si>
    <t>Period 4 manual</t>
  </si>
  <si>
    <t>Period 5 manual</t>
  </si>
  <si>
    <t>Period 6 manual</t>
  </si>
  <si>
    <t>Period 7 manual</t>
  </si>
  <si>
    <t>Period 8 manual</t>
  </si>
  <si>
    <t>Period 9 manual</t>
  </si>
  <si>
    <t>Period 10 manual</t>
  </si>
  <si>
    <t>Period 11 manual</t>
  </si>
  <si>
    <t>Period 12 manual</t>
  </si>
  <si>
    <t>Equal allocation</t>
  </si>
  <si>
    <t>Weighted allocation</t>
  </si>
  <si>
    <t>Manual allocation</t>
  </si>
  <si>
    <t>Connection Name</t>
  </si>
  <si>
    <t>Location ID</t>
  </si>
  <si>
    <t>Location Name</t>
  </si>
  <si>
    <t>Display name</t>
  </si>
  <si>
    <t>Group formula</t>
  </si>
  <si>
    <t>Custom group name</t>
  </si>
  <si>
    <t>Location Filter ID</t>
  </si>
  <si>
    <t>Location Filter Name</t>
  </si>
  <si>
    <t>Department ID</t>
  </si>
  <si>
    <t>Department Filter ID</t>
  </si>
  <si>
    <t>Department Filter Name</t>
  </si>
  <si>
    <t>Reporting books</t>
  </si>
  <si>
    <t>User books</t>
  </si>
  <si>
    <t>Consolidation books</t>
  </si>
  <si>
    <t>Reporting Books</t>
  </si>
  <si>
    <t>Writeback Status</t>
  </si>
  <si>
    <t>*</t>
  </si>
  <si>
    <t>All Location</t>
  </si>
  <si>
    <t>GAAP</t>
  </si>
  <si>
    <t>Cash</t>
  </si>
  <si>
    <t>Accrual;GAAP</t>
  </si>
  <si>
    <t>Velixo Report Template information</t>
  </si>
  <si>
    <t>This Information sheet provides you with useful information about this Template.</t>
  </si>
  <si>
    <t>This sheet is hidden by default. Velixo highly recommends you keep it in order not to lose the context and history of the report</t>
  </si>
  <si>
    <t>Code</t>
  </si>
  <si>
    <t>Name</t>
  </si>
  <si>
    <t>ERP</t>
  </si>
  <si>
    <t>Sage Intacct</t>
  </si>
  <si>
    <t>Industry</t>
  </si>
  <si>
    <t>Template Version</t>
  </si>
  <si>
    <t>Release date</t>
  </si>
  <si>
    <t>Help article</t>
  </si>
  <si>
    <t>Changes in this version</t>
  </si>
  <si>
    <t>N/A. This is the first version of this Report template.</t>
  </si>
  <si>
    <t>100 - USA 1</t>
  </si>
  <si>
    <t>https://helpintacct.velixo.com/en/support/solutions/articles/153000104224</t>
  </si>
  <si>
    <t>SI-GL-BT5</t>
  </si>
  <si>
    <t>All</t>
  </si>
  <si>
    <t>Cost of Consulting Revenue;Cost of Goods Sold;Cost of Hardware Revenue;Cost of Licenses Revenue;Cost of Maintenances Revenue;Cost of Other Revenue;Cost of Products Revenue;Cost of Sales Revenue;Cost of Services Revenue;Cost of Software Revenue;Cost of Subscriptions Revenue;Cost of Supports Revenue;Cost of Sales - Equipment;Cost of Sales - Labor;Cost of Sales - Materials;Cost of Sales - Other;Cost of Sales - Overhead;Cost of Sales - Subcontract;Intercompany Purchases;Material and Equipment Costs;Subcontractor Costs;Raw Materials</t>
  </si>
  <si>
    <t>v1</t>
  </si>
  <si>
    <t>v1.1</t>
  </si>
  <si>
    <t>Account category</t>
  </si>
  <si>
    <t>Account code/range</t>
  </si>
  <si>
    <r>
      <rPr>
        <b/>
        <sz val="12"/>
        <color theme="1"/>
        <rFont val="Aptos"/>
        <family val="2"/>
        <scheme val="minor"/>
      </rPr>
      <t xml:space="preserve">1. </t>
    </r>
    <r>
      <rPr>
        <sz val="12"/>
        <color theme="1"/>
        <rFont val="Aptos"/>
        <family val="2"/>
        <scheme val="minor"/>
      </rPr>
      <t xml:space="preserve">Implemented the latest argument for the function SI.EXPANDACCOUNTRANGE to extract mapped accounts linked to the QuickStart category.
</t>
    </r>
    <r>
      <rPr>
        <b/>
        <sz val="12"/>
        <color theme="1"/>
        <rFont val="Aptos"/>
        <family val="2"/>
        <scheme val="minor"/>
      </rPr>
      <t>2.</t>
    </r>
    <r>
      <rPr>
        <sz val="12"/>
        <color theme="1"/>
        <rFont val="Aptos"/>
        <family val="2"/>
        <scheme val="minor"/>
      </rPr>
      <t xml:space="preserve"> Revised the Template documentation, updating the Customizing the Template section</t>
    </r>
  </si>
  <si>
    <t>Revenue - Consulting;Revenue - Hardware;Revenue - Licenses;Revenue - Maintenances;Revenue - Other;Revenue - Products;Revenue - Sales;Revenue - Services;Revenue - Software;Revenue - Subscriptions;Revenue - Supports;Intercompany Sales;Sales Returns and Discounts;Contracts Revenue - Billed;Contracts Revenue - Paid;Contracts Revenue - Unbilled;Net Over or Under Billings;Dividend Income;Gain/Loss on Sales of Fixed Assets;Interest Income;Realized Foreign Currency Exchange Gain/Loss;Unrealized Currency Gain/Loss [Income Statement];Other Income</t>
  </si>
  <si>
    <t>New Budget ID - replace</t>
  </si>
  <si>
    <t>Budget ID Description - replace</t>
  </si>
  <si>
    <t>v1.2</t>
  </si>
  <si>
    <r>
      <t>1.</t>
    </r>
    <r>
      <rPr>
        <sz val="12"/>
        <color theme="1"/>
        <rFont val="Aptos"/>
        <family val="2"/>
        <scheme val="minor"/>
      </rPr>
      <t xml:space="preserve"> Set the default allocation type to Equal Allocation when no option is selected.</t>
    </r>
  </si>
  <si>
    <t>Other income/expenses</t>
  </si>
  <si>
    <t>Net income</t>
  </si>
  <si>
    <t>Advertising and Promotion Expense;Allocation Expense;Automobile Expense;Bad Debt Expense;Benefit Expense;Bonus Expense;Business Licenses and Permits Expense;Commission Expense;Compensation Expense;Computer Processing Expense;Copying and Printing Expense;Credit Card and Other Service Expense;Dues and Subscriptions Expense;Equipment Rental Expense;Facility Expense;Federal Tax;Federal Tax;Insurance Expense;Legal and Accounting Expense;Manpower Cost;Meal and Entertainment Expense;Miscellaneous Expense;Office Supplies Expense;Other Operating Expense;Partnership Expense;Payroll Expense;Postage and Delivery Expense;Professional Services Expense;Rent Expense;Repairs and Maintenance Expense;Salary and Wage Expense;Shipping Expense;Software and Maintenance Expense;Telecommunication Expense;Travel Expense;Utility Expense;Indirect Cost;Charitable Contributions Expense;Debt Service Expense;Education Expense;Finance Charges Expense;Intercompany Expense;Management Fees Expense;Stock-based Compensation Expense;Withholding Tax;Taxes;Foreign Tax;Payroll Taxes;State and Local Tax</t>
  </si>
  <si>
    <t>Other Expenses;Interest Expense;Depreciation Expense;Amortization Expense</t>
  </si>
  <si>
    <t>Multiplier</t>
  </si>
  <si>
    <t>Budget Writeback - Profit and Loss Budget from Last Year's Actuals</t>
  </si>
  <si>
    <t>v1.3</t>
  </si>
  <si>
    <r>
      <t>1.</t>
    </r>
    <r>
      <rPr>
        <sz val="12"/>
        <color theme="1"/>
        <rFont val="Aptos"/>
        <family val="2"/>
        <scheme val="minor"/>
      </rPr>
      <t xml:space="preserve"> Renamed the template to Profit and Loss Budget Writeback LY Actuals.
</t>
    </r>
    <r>
      <rPr>
        <b/>
        <sz val="12"/>
        <color theme="1"/>
        <rFont val="Aptos"/>
        <family val="2"/>
        <scheme val="minor"/>
      </rPr>
      <t xml:space="preserve">2. </t>
    </r>
    <r>
      <rPr>
        <sz val="12"/>
        <color theme="1"/>
        <rFont val="Aptos"/>
        <family val="2"/>
        <scheme val="minor"/>
      </rPr>
      <t xml:space="preserve">Added a new summary line: Other Income and Expenses.
</t>
    </r>
    <r>
      <rPr>
        <b/>
        <sz val="12"/>
        <color theme="1"/>
        <rFont val="Aptos"/>
        <family val="2"/>
        <scheme val="minor"/>
      </rPr>
      <t xml:space="preserve">3. </t>
    </r>
    <r>
      <rPr>
        <sz val="12"/>
        <color theme="1"/>
        <rFont val="Aptos"/>
        <family val="2"/>
        <scheme val="minor"/>
      </rPr>
      <t>Added a new summary total: Net Income.</t>
    </r>
  </si>
  <si>
    <t>Profit and Loss Budget Writeback LY Actuals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</si>
</sst>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_);_(* \(#,##0.00\);_(* &quot;&quot;\-&quot;&quot;??_);_(@_)"/>
    <numFmt numFmtId="165" formatCode="&quot;$&quot;#,##0.00"/>
    <numFmt numFmtId="166" formatCode="#,##0.00;\(#,##0.00\)"/>
    <numFmt numFmtId="167" formatCode="[$-C09]d\ mmmm\ yyyy;@"/>
  </numFmts>
  <fonts count="13" x14ac:knownFonts="1">
    <font>
      <sz val="12"/>
      <color theme="1"/>
      <name val="Aptos"/>
      <family val="2"/>
      <scheme val="minor"/>
    </font>
    <font>
      <sz val="12"/>
      <color theme="1"/>
      <name val="Aptos"/>
      <family val="2"/>
      <scheme val="minor"/>
    </font>
    <font>
      <sz val="11"/>
      <color theme="1"/>
      <name val="Aptos"/>
      <family val="2"/>
    </font>
    <font>
      <b/>
      <sz val="11"/>
      <color theme="0"/>
      <name val="Aptos"/>
      <family val="2"/>
    </font>
    <font>
      <b/>
      <sz val="11"/>
      <color theme="1"/>
      <name val="Aptos"/>
      <family val="2"/>
    </font>
    <font>
      <i/>
      <sz val="11"/>
      <color theme="1"/>
      <name val="Aptos"/>
      <family val="2"/>
    </font>
    <font>
      <b/>
      <i/>
      <sz val="11"/>
      <color theme="1"/>
      <name val="Aptos"/>
      <family val="2"/>
    </font>
    <font>
      <sz val="18"/>
      <color rgb="FF243260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sz val="11"/>
      <color theme="0"/>
      <name val="Aptos"/>
      <family val="2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52">
    <xf numFmtId="0" fontId="0" fillId="0" borderId="0" xfId="0"/>
    <xf numFmtId="0" fontId="2" fillId="0" borderId="1" xfId="0" applyFont="1" applyBorder="1"/>
    <xf numFmtId="0" fontId="2" fillId="2" borderId="0" xfId="0" applyFont="1" applyFill="1"/>
    <xf numFmtId="14" fontId="2" fillId="0" borderId="1" xfId="0" applyNumberFormat="1" applyFont="1" applyBorder="1"/>
    <xf numFmtId="14" fontId="2" fillId="0" borderId="1" xfId="2" applyNumberFormat="1" applyFont="1" applyBorder="1"/>
    <xf numFmtId="0" fontId="2" fillId="2" borderId="1" xfId="0" applyFont="1" applyFill="1" applyBorder="1"/>
    <xf numFmtId="164" fontId="2" fillId="0" borderId="1" xfId="0" applyNumberFormat="1" applyFont="1" applyBorder="1"/>
    <xf numFmtId="0" fontId="2" fillId="0" borderId="0" xfId="0" applyFont="1"/>
    <xf numFmtId="0" fontId="3" fillId="5" borderId="1" xfId="0" applyFont="1" applyFill="1" applyBorder="1" applyAlignment="1">
      <alignment horizontal="center"/>
    </xf>
    <xf numFmtId="0" fontId="4" fillId="0" borderId="1" xfId="0" applyFont="1" applyBorder="1"/>
    <xf numFmtId="44" fontId="2" fillId="0" borderId="1" xfId="1" applyFont="1" applyBorder="1"/>
    <xf numFmtId="165" fontId="4" fillId="0" borderId="1" xfId="0" applyNumberFormat="1" applyFont="1" applyBorder="1"/>
    <xf numFmtId="0" fontId="5" fillId="0" borderId="2" xfId="0" applyFont="1" applyBorder="1"/>
    <xf numFmtId="10" fontId="5" fillId="0" borderId="2" xfId="0" applyNumberFormat="1" applyFont="1" applyBorder="1" applyAlignment="1">
      <alignment horizontal="right"/>
    </xf>
    <xf numFmtId="0" fontId="6" fillId="0" borderId="1" xfId="0" applyFont="1" applyBorder="1"/>
    <xf numFmtId="44" fontId="4" fillId="0" borderId="1" xfId="1" applyFont="1" applyBorder="1"/>
    <xf numFmtId="0" fontId="7" fillId="0" borderId="1" xfId="0" applyFont="1" applyBorder="1"/>
    <xf numFmtId="0" fontId="8" fillId="7" borderId="3" xfId="0" applyFont="1" applyFill="1" applyBorder="1" applyAlignment="1">
      <alignment horizontal="left"/>
    </xf>
    <xf numFmtId="0" fontId="8" fillId="7" borderId="3" xfId="0" applyFont="1" applyFill="1" applyBorder="1"/>
    <xf numFmtId="164" fontId="8" fillId="7" borderId="3" xfId="0" applyNumberFormat="1" applyFont="1" applyFill="1" applyBorder="1"/>
    <xf numFmtId="164" fontId="9" fillId="7" borderId="3" xfId="0" applyNumberFormat="1" applyFont="1" applyFill="1" applyBorder="1"/>
    <xf numFmtId="166" fontId="8" fillId="2" borderId="1" xfId="0" applyNumberFormat="1" applyFont="1" applyFill="1" applyBorder="1"/>
    <xf numFmtId="0" fontId="8" fillId="2" borderId="3" xfId="0" applyFont="1" applyFill="1" applyBorder="1" applyAlignment="1">
      <alignment horizontal="left"/>
    </xf>
    <xf numFmtId="0" fontId="8" fillId="2" borderId="3" xfId="0" applyFont="1" applyFill="1" applyBorder="1"/>
    <xf numFmtId="0" fontId="2" fillId="0" borderId="1" xfId="0" applyFont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 wrapText="1"/>
    </xf>
    <xf numFmtId="0" fontId="3" fillId="3" borderId="1" xfId="0" applyFont="1" applyFill="1" applyBorder="1"/>
    <xf numFmtId="0" fontId="10" fillId="0" borderId="1" xfId="0" applyFont="1" applyBorder="1" applyAlignment="1">
      <alignment horizontal="center"/>
    </xf>
    <xf numFmtId="0" fontId="8" fillId="2" borderId="1" xfId="0" applyFont="1" applyFill="1" applyBorder="1"/>
    <xf numFmtId="0" fontId="3" fillId="5" borderId="1" xfId="0" applyFont="1" applyFill="1" applyBorder="1"/>
    <xf numFmtId="0" fontId="3" fillId="5" borderId="0" xfId="0" applyFont="1" applyFill="1"/>
    <xf numFmtId="0" fontId="2" fillId="8" borderId="1" xfId="0" applyFont="1" applyFill="1" applyBorder="1"/>
    <xf numFmtId="43" fontId="2" fillId="0" borderId="1" xfId="0" applyNumberFormat="1" applyFont="1" applyBorder="1"/>
    <xf numFmtId="0" fontId="7" fillId="0" borderId="0" xfId="0" applyFont="1"/>
    <xf numFmtId="0" fontId="12" fillId="0" borderId="0" xfId="0" applyFont="1"/>
    <xf numFmtId="167" fontId="0" fillId="0" borderId="0" xfId="0" applyNumberFormat="1" applyAlignment="1">
      <alignment horizontal="left"/>
    </xf>
    <xf numFmtId="0" fontId="11" fillId="0" borderId="0" xfId="3"/>
    <xf numFmtId="0" fontId="3" fillId="5" borderId="4" xfId="0" applyFont="1" applyFill="1" applyBorder="1"/>
    <xf numFmtId="0" fontId="3" fillId="5" borderId="5" xfId="0" applyFont="1" applyFill="1" applyBorder="1"/>
    <xf numFmtId="0" fontId="2" fillId="4" borderId="1" xfId="0" applyFont="1" applyFill="1" applyBorder="1" applyAlignment="1">
      <alignment horizontal="right"/>
    </xf>
    <xf numFmtId="0" fontId="2" fillId="4" borderId="1" xfId="0" applyFont="1" applyFill="1" applyBorder="1"/>
    <xf numFmtId="0" fontId="0" fillId="0" borderId="6" xfId="0" applyBorder="1"/>
    <xf numFmtId="0" fontId="0" fillId="0" borderId="6" xfId="0" applyBorder="1" applyAlignment="1">
      <alignment wrapText="1"/>
    </xf>
    <xf numFmtId="0" fontId="12" fillId="0" borderId="6" xfId="0" applyFont="1" applyBorder="1"/>
    <xf numFmtId="0" fontId="2" fillId="4" borderId="1" xfId="0" applyFont="1" applyFill="1" applyBorder="1" applyAlignment="1">
      <alignment horizontal="left"/>
    </xf>
    <xf numFmtId="0" fontId="12" fillId="0" borderId="6" xfId="0" applyFont="1" applyBorder="1" applyAlignment="1">
      <alignment wrapText="1"/>
    </xf>
    <xf numFmtId="44" fontId="4" fillId="0" borderId="1" xfId="0" applyNumberFormat="1" applyFont="1" applyBorder="1"/>
    <xf numFmtId="0" fontId="9" fillId="0" borderId="1" xfId="0" applyFont="1" applyBorder="1" applyAlignment="1">
      <alignment horizontal="center"/>
    </xf>
    <xf numFmtId="9" fontId="9" fillId="0" borderId="3" xfId="0" applyNumberFormat="1" applyFont="1" applyBorder="1"/>
    <xf numFmtId="9" fontId="9" fillId="0" borderId="1" xfId="0" applyNumberFormat="1" applyFont="1" applyBorder="1"/>
    <xf numFmtId="0" fontId="0" fillId="0" borderId="0" xfId="0" applyAlignment="1">
      <alignment horizontal="left"/>
    </xf>
  </cellXfs>
  <cellStyles count="5">
    <cellStyle name="Currency" xfId="1" builtinId="4"/>
    <cellStyle name="Hyperlink" xfId="3" builtinId="8"/>
    <cellStyle name="Hyperlink 2" xfId="4" xr:uid="{522D5DC6-6B28-4E8A-893E-3C8BA69D51C7}"/>
    <cellStyle name="Normal" xfId="0" builtinId="0"/>
    <cellStyle name="Percent" xfId="2" builtinId="5"/>
  </cellStyles>
  <dxfs count="6"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58DDB1"/>
        </patternFill>
      </fill>
    </dxf>
    <dxf>
      <fill>
        <patternFill>
          <bgColor theme="8" tint="0.79998168889431442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</dxfs>
  <tableStyles count="0" defaultTableStyle="TableStyleMedium2" defaultPivotStyle="PivotStyleLight16"/>
  <colors>
    <mruColors>
      <color rgb="FF58DDB1"/>
      <color rgb="FFEEF6FF"/>
      <color rgb="FF2432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accent1">
                    <a:lumMod val="50000"/>
                  </a:schemeClr>
                </a:solidFill>
              </a:rPr>
              <a:t>Budget Year vs. Actual LY</a:t>
            </a:r>
          </a:p>
        </c:rich>
      </c:tx>
      <c:layout>
        <c:manualLayout>
          <c:xMode val="edge"/>
          <c:yMode val="edge"/>
          <c:x val="0.335290285103452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33307057090972"/>
          <c:y val="0.22452430174031057"/>
          <c:w val="0.89228843948737147"/>
          <c:h val="0.634286882727331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'Budget Writeback'!$E$16</c:f>
              <c:strCache>
                <c:ptCount val="1"/>
                <c:pt idx="0">
                  <c:v>Forecasted (2020)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  <a:effectLst/>
          </c:spPr>
          <c:invertIfNegative val="0"/>
          <c:cat>
            <c:strRef>
              <c:f>('Budget Writeback'!$D$17:$D$18,'Budget Writeback'!$D$21,'Budget Writeback'!$D$23)</c:f>
              <c:strCache>
                <c:ptCount val="4"/>
                <c:pt idx="0">
                  <c:v>Revenue</c:v>
                </c:pt>
                <c:pt idx="1">
                  <c:v>COGS</c:v>
                </c:pt>
                <c:pt idx="2">
                  <c:v>Expenses</c:v>
                </c:pt>
                <c:pt idx="3">
                  <c:v>Other income/expenses</c:v>
                </c:pt>
              </c:strCache>
            </c:strRef>
          </c:cat>
          <c:val>
            <c:numRef>
              <c:f>('Budget Writeback'!$E$17:$E$18,'Budget Writeback'!$E$21,'Budget Writeback'!$E$23)</c:f>
              <c:numCache>
                <c:formatCode>_("$"* #,##0.00_);_("$"* \(#,##0.00\);_("$"*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DF-4D50-972B-7E2FBE8524ED}"/>
            </c:ext>
          </c:extLst>
        </c:ser>
        <c:ser>
          <c:idx val="1"/>
          <c:order val="1"/>
          <c:tx>
            <c:strRef>
              <c:f>'Budget Writeback'!$F$16</c:f>
              <c:strCache>
                <c:ptCount val="1"/>
                <c:pt idx="0">
                  <c:v>Actual (2019)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('Budget Writeback'!$D$17:$D$18,'Budget Writeback'!$D$21,'Budget Writeback'!$D$23)</c:f>
              <c:strCache>
                <c:ptCount val="4"/>
                <c:pt idx="0">
                  <c:v>Revenue</c:v>
                </c:pt>
                <c:pt idx="1">
                  <c:v>COGS</c:v>
                </c:pt>
                <c:pt idx="2">
                  <c:v>Expenses</c:v>
                </c:pt>
                <c:pt idx="3">
                  <c:v>Other income/expenses</c:v>
                </c:pt>
              </c:strCache>
            </c:strRef>
          </c:cat>
          <c:val>
            <c:numRef>
              <c:f>('Budget Writeback'!$F$17:$F$18,'Budget Writeback'!$F$21,'Budget Writeback'!$F$23)</c:f>
              <c:numCache>
                <c:formatCode>_("$"* #,##0.00_);_("$"* \(#,##0.00\);_("$"* "-"??_);_(@_)</c:formatCode>
                <c:ptCount val="4"/>
                <c:pt idx="0">
                  <c:v>4265908.41</c:v>
                </c:pt>
                <c:pt idx="1">
                  <c:v>506030</c:v>
                </c:pt>
                <c:pt idx="2">
                  <c:v>2260099.09</c:v>
                </c:pt>
                <c:pt idx="3">
                  <c:v>45455.02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DF-4D50-972B-7E2FBE852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6871535"/>
        <c:axId val="356856559"/>
      </c:barChart>
      <c:catAx>
        <c:axId val="35687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6856559"/>
        <c:crosses val="autoZero"/>
        <c:auto val="1"/>
        <c:lblAlgn val="ctr"/>
        <c:lblOffset val="100"/>
        <c:noMultiLvlLbl val="0"/>
      </c:catAx>
      <c:valAx>
        <c:axId val="35685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6871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912205469826912"/>
          <c:y val="3.7143934434685846E-2"/>
          <c:w val="0.33207204289828957"/>
          <c:h val="9.61545191466451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429348</xdr:colOff>
      <xdr:row>12</xdr:row>
      <xdr:rowOff>95250</xdr:rowOff>
    </xdr:from>
    <xdr:to>
      <xdr:col>12</xdr:col>
      <xdr:colOff>197860</xdr:colOff>
      <xdr:row>24</xdr:row>
      <xdr:rowOff>104773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D8B013-137B-48A3-B126-67C46D6DD1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542925</xdr:colOff>
      <xdr:row>6</xdr:row>
      <xdr:rowOff>47625</xdr:rowOff>
    </xdr:from>
    <xdr:to>
      <xdr:col>12</xdr:col>
      <xdr:colOff>197785</xdr:colOff>
      <xdr:row>8</xdr:row>
      <xdr:rowOff>152857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7B71A77-5513-41CF-A981-02457B102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0425" y="47625"/>
          <a:ext cx="2045635" cy="5243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428625</xdr:colOff>
      <xdr:row>0</xdr:row>
      <xdr:rowOff>38100</xdr:rowOff>
    </xdr:from>
    <xdr:to>
      <xdr:col>7</xdr:col>
      <xdr:colOff>331135</xdr:colOff>
      <xdr:row>2</xdr:row>
      <xdr:rowOff>67132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102608-6913-46C4-B550-DC475C2FE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01425" y="38100"/>
          <a:ext cx="2045635" cy="524332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14</v>
  </rv>
</rvData>
</file>

<file path=xl/richData/rdrichvaluestructure.xml><?xml version="1.0" encoding="utf-8"?>
<rvStructures xmlns="http://schemas.microsoft.com/office/spreadsheetml/2017/richdata" count="1">
  <s t="_error">
    <k n="errorType" t="i"/>
  </s>
</rvStructures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737250F-910D-463C-88DA-FD20A39B9CC2}">
  <we:reference id="wa200002311" version="1.2024.9.188" store="en-US" storeType="OMEX"/>
  <we:alternateReferences>
    <we:reference id="WA200002311" version="1.2024.9.188" store="" storeType="OMEX"/>
  </we:alternateReferences>
  <we:properties>
    <we:property name="persist:connectionCollectionReducer" value="&quot;{\&quot;_persist\&quot;:\&quot;{\\\&quot;version\\\&quot;:3,\\\&quot;rehydrated\\\&quot;:true}\&quot;}&quot;"/>
    <we:property name="persist:connectionDatabasesReducer" value="&quot;{\&quot;_persist\&quot;:\&quot;{\\\&quot;version\\\&quot;:-1,\\\&quot;rehydrated\\\&quot;:true}\&quot;}&quot;"/>
    <we:property name="persist:genericInquiriesOptionsReducer" value="&quot;{\&quot;_persist\&quot;:\&quot;{\\\&quot;version\\\&quot;:1,\\\&quot;rehydrated\\\&quot;:true}\&quot;}&quot;"/>
    <we:property name="persist:globalObjectFiltersReducer" value="&quot;{\&quot;_persist\&quot;:\&quot;{\\\&quot;version\\\&quot;:0,\\\&quot;rehydrated\\\&quot;:true}\&quot;}&quot;"/>
    <we:property name="persist:granularBalanceLoadingReducer" value="&quot;{\&quot;_persist\&quot;:\&quot;{\\\&quot;version\\\&quot;:0,\\\&quot;rehydrated\\\&quot;:true}\&quot;}&quot;"/>
    <we:property name="persist:lastRefreshReducer" value="&quot;{\&quot;_persist\&quot;:\&quot;{\\\&quot;version\\\&quot;:-1,\\\&quot;rehydrated\\\&quot;:true}\&quot;}&quot;"/>
    <we:property name="persist:snapshotReducer" value="&quot;{\&quot;_persist\&quot;:\&quot;{\\\&quot;version\\\&quot;:-1,\\\&quot;rehydrated\\\&quot;:true}\&quot;}&quot;"/>
    <we:property name="persist:workbookIdentityReducer" value="&quot;{\&quot;_persist\&quot;:\&quot;{\\\&quot;version\\\&quot;:-1,\\\&quot;rehydrated\\\&quot;:true}\&quot;,\&quot;workbookId\&quot;:\&quot;\\\&quot;02d0c08e-76f1-4b96-abfb-c7a0c5075672\\\&quot;\&quot;}&quot;"/>
    <we:property name="persist:workbookOptionsReducer" value="&quot;{\&quot;shouldIgnoreEntityDoesNotExistError\&quot;:\&quot;{\\\&quot;value\\\&quot;:false}\&quot;,\&quot;shouldRefreshDataOnOpen\&quot;:\&quot;{\\\&quot;value\\\&quot;:false}\&quot;,\&quot;shouldRefreshExternalDataOnRefresh\&quot;:\&quot;{\\\&quot;value\\\&quot;:false}\&quot;,\&quot;isAccountBalanceSignReversed\&quot;:\&quot;{\\\&quot;value\\\&quot;:false}\&quot;,\&quot;blankRangesProcessingMode\&quot;:\&quot;{\\\&quot;value\\\&quot;:\\\&quot;keep-all-blanks\\\&quot;}\&quot;,\&quot;shouldDrilldownToSeparateWorkbook\&quot;:\&quot;{\\\&quot;value\\\&quot;:false}\&quot;,\&quot;_persist\&quot;:\&quot;{\\\&quot;version\\\&quot;:1,\\\&quot;rehydrated\\\&quot;:true}\&quot;}&quot;"/>
    <we:property name="persist:nxOnlyWorkbookOptionsReducer" value="&quot;{\&quot;asyncDataRetrievalForIntacct\&quot;:\&quot;\\\&quot;synchronous\\\&quot;\&quot;,\&quot;numberOfSdkFunctionsPerIntacctRequest\&quot;:\&quot;16\&quot;,\&quot;numberOfConcurrentIntacctRestApiRequests\&quot;:\&quot;8\&quot;,\&quot;numberOfConcurrentBusinessCentralErpDataRequests\&quot;:\&quot;4\&quot;,\&quot;globalConcurrencyLimit\&quot;:\&quot;4096\&quot;,\&quot;shouldOnlyLoadBalancesForAccountsSpecifiedInTheWorkbook\&quot;:\&quot;false\&quot;,\&quot;shouldUseDetailedDrilldown\&quot;:\&quot;false\&quot;,\&quot;writebackProcessingOrder\&quot;:\&quot;\\\&quot;over-then-down\\\&quot;\&quot;,\&quot;documentColumnValueForDetailedDrilldown\&quot;:\&quot;\\\&quot;bill-invoice-adjustment-number\\\&quot;\&quot;,\&quot;shouldRefreshPrecedentWorksheets\&quot;:\&quot;true\&quot;,\&quot;velixoRangeUnionType\&quot;:\&quot;\\\&quot;comma-or-semicolon\\\&quot;\&quot;,\&quot;velixoRangeDelimiterType\&quot;:\&quot;\\\&quot;colon\\\&quot;\&quot;,\&quot;_persist\&quot;:\&quot;{\\\&quot;version\\\&quot;:1,\\\&quot;rehydrated\\\&quot;:true}\&quot;}&quot;"/>
    <we:property name="Office.DisableTrustUX" value="true"/>
    <we:property name="Office.ForceRefreshCustomFunctionsCache" value="true"/>
    <we:property name="Office.ForceRefreshCustomFunctionSourceCache" value="true"/>
  </we:properties>
  <we:bindings/>
  <we:snapshot xmlns:r="http://schemas.openxmlformats.org/officeDocument/2006/relationships"/>
  <we:extLst>
    <a:ext xmlns:a="http://schemas.openxmlformats.org/drawingml/2006/main" uri="{0858819E-0033-43BF-8937-05EC82904868}">
      <we:backgroundApp state="1" runtimeId="VelixoReportsAddin.Url"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helpintacct.velixo.com/en/support/solutions/articles/15300010422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5740E-59BB-49F2-9398-FC0DCF5BD44B}">
  <sheetPr>
    <tabColor theme="4"/>
  </sheetPr>
  <dimension ref="A1:AI753"/>
  <sheetViews>
    <sheetView tabSelected="1" topLeftCell="D7" zoomScaleNormal="100" workbookViewId="0">
      <selection activeCell="D7" sqref="D7"/>
    </sheetView>
  </sheetViews>
  <sheetFormatPr defaultColWidth="7.8203125" defaultRowHeight="14.25" outlineLevelRow="1" outlineLevelCol="1" x14ac:dyDescent="0.45"/>
  <cols>
    <col min="1" max="1" width="18.64453125" style="1" hidden="1" customWidth="1"/>
    <col min="2" max="3" width="17.5859375" style="1" hidden="1" customWidth="1" outlineLevel="1"/>
    <col min="4" max="4" width="20.64453125" style="1" customWidth="1" collapsed="1"/>
    <col min="5" max="5" width="17.64453125" style="1" customWidth="1"/>
    <col min="6" max="6" width="17.64453125" style="6" customWidth="1"/>
    <col min="7" max="7" width="17.64453125" style="1" customWidth="1"/>
    <col min="8" max="9" width="24.5859375" style="1" customWidth="1"/>
    <col min="10" max="10" width="12.76171875" style="1" customWidth="1"/>
    <col min="11" max="11" width="17.5859375" style="1" customWidth="1"/>
    <col min="12" max="12" width="11.8203125" style="1" customWidth="1"/>
    <col min="13" max="24" width="12.234375" style="1" customWidth="1"/>
    <col min="25" max="25" width="12.234375" style="7" customWidth="1"/>
    <col min="26" max="35" width="12.234375" style="1" customWidth="1"/>
    <col min="36" max="16384" width="7.8203125" style="1"/>
  </cols>
  <sheetData>
    <row r="1" spans="1:25" hidden="1" outlineLevel="1" x14ac:dyDescent="0.45">
      <c r="E1" s="1" t="s">
        <v>0</v>
      </c>
      <c r="F1" s="1" t="s">
        <v>1</v>
      </c>
      <c r="Y1" s="2"/>
    </row>
    <row r="2" spans="1:25" hidden="1" outlineLevel="1" x14ac:dyDescent="0.45">
      <c r="D2" s="1" t="s">
        <v>2</v>
      </c>
      <c r="E2" s="3">
        <f>DATE(H12-1,1,1)</f>
        <v>43466</v>
      </c>
      <c r="F2" s="3">
        <f>DATE(H12,1,1)</f>
        <v>43831</v>
      </c>
      <c r="L2" s="3">
        <f>DATE(H12-1,1,1)</f>
        <v>43466</v>
      </c>
      <c r="M2" s="3">
        <f>EOMONTH(M3,-1)+1</f>
        <v>43497</v>
      </c>
      <c r="N2" s="3">
        <f t="shared" ref="N2:W2" si="0">EOMONTH(N3,-1)+1</f>
        <v>43525</v>
      </c>
      <c r="O2" s="3">
        <f t="shared" si="0"/>
        <v>43556</v>
      </c>
      <c r="P2" s="3">
        <f t="shared" si="0"/>
        <v>43586</v>
      </c>
      <c r="Q2" s="3">
        <f t="shared" si="0"/>
        <v>43617</v>
      </c>
      <c r="R2" s="3">
        <f t="shared" si="0"/>
        <v>43647</v>
      </c>
      <c r="S2" s="3">
        <f t="shared" si="0"/>
        <v>43678</v>
      </c>
      <c r="T2" s="3">
        <f t="shared" si="0"/>
        <v>43709</v>
      </c>
      <c r="U2" s="3">
        <f t="shared" si="0"/>
        <v>43739</v>
      </c>
      <c r="V2" s="3">
        <f t="shared" si="0"/>
        <v>43770</v>
      </c>
      <c r="W2" s="3">
        <f t="shared" si="0"/>
        <v>43800</v>
      </c>
      <c r="Y2" s="2"/>
    </row>
    <row r="3" spans="1:25" hidden="1" outlineLevel="1" x14ac:dyDescent="0.45">
      <c r="D3" s="1" t="s">
        <v>3</v>
      </c>
      <c r="E3" s="3">
        <f>DATE(H12-1,12,31)</f>
        <v>43830</v>
      </c>
      <c r="F3" s="3">
        <f>DATE(H12,12,31)</f>
        <v>44196</v>
      </c>
      <c r="L3" s="3">
        <f>EOMONTH(L2,0)</f>
        <v>43496</v>
      </c>
      <c r="M3" s="3">
        <f>EOMONTH($L$2,1)</f>
        <v>43524</v>
      </c>
      <c r="N3" s="3">
        <f>EOMONTH($L$2,2)</f>
        <v>43555</v>
      </c>
      <c r="O3" s="3">
        <f>EOMONTH($L$2,3)</f>
        <v>43585</v>
      </c>
      <c r="P3" s="3">
        <f>EOMONTH($L$2,4)</f>
        <v>43616</v>
      </c>
      <c r="Q3" s="3">
        <f>EOMONTH($L$2,5)</f>
        <v>43646</v>
      </c>
      <c r="R3" s="3">
        <f>EOMONTH($L$2,6)</f>
        <v>43677</v>
      </c>
      <c r="S3" s="3">
        <f>EOMONTH($L$2,7)</f>
        <v>43708</v>
      </c>
      <c r="T3" s="3">
        <f>EOMONTH($L$2,8)</f>
        <v>43738</v>
      </c>
      <c r="U3" s="3">
        <f>EOMONTH($L$2,9)</f>
        <v>43769</v>
      </c>
      <c r="V3" s="3">
        <f>EOMONTH($L$2,10)</f>
        <v>43799</v>
      </c>
      <c r="W3" s="3">
        <f>EOMONTH($L$2,11)</f>
        <v>43830</v>
      </c>
      <c r="Y3" s="2"/>
    </row>
    <row r="4" spans="1:25" hidden="1" outlineLevel="1" x14ac:dyDescent="0.45">
      <c r="D4" s="1" t="s">
        <v>4</v>
      </c>
      <c r="E4" s="1" t="str" cm="1">
        <f t="array" ref="E4">IF(_xlfn.XLOOKUP($E$11,_xlfn.ANCHORARRAY(Options!Q2),_xlfn.ANCHORARRAY(Options!P2))=0,"",_xlfn.XLOOKUP($E$11,_xlfn.ANCHORARRAY(Options!Q2),_xlfn.ANCHORARRAY(Options!P2)))</f>
        <v/>
      </c>
      <c r="F4" s="1"/>
      <c r="L4" s="1" t="str" cm="1">
        <f t="array" ref="L4">_xll.SI.BUDGETABLEPERIODBYDATE(Connection,L5)</f>
        <v>Month Ended January 2020</v>
      </c>
      <c r="M4" s="1" t="str" cm="1">
        <f t="array" ref="M4">_xll.SI.BUDGETABLEPERIODBYDATE(Connection,M5)</f>
        <v>Month Ended February 2020</v>
      </c>
      <c r="N4" s="1" t="str" cm="1">
        <f t="array" ref="N4">_xll.SI.BUDGETABLEPERIODBYDATE(Connection,N5)</f>
        <v>Month Ended March 2020</v>
      </c>
      <c r="O4" s="1" t="str" cm="1">
        <f t="array" ref="O4">_xll.SI.BUDGETABLEPERIODBYDATE(Connection,O5)</f>
        <v>Month Ended April 2020</v>
      </c>
      <c r="P4" s="1" t="str" cm="1">
        <f t="array" ref="P4">_xll.SI.BUDGETABLEPERIODBYDATE(Connection,P5)</f>
        <v>Month Ended May 2020</v>
      </c>
      <c r="Q4" s="1" t="str" cm="1">
        <f t="array" ref="Q4">_xll.SI.BUDGETABLEPERIODBYDATE(Connection,Q5)</f>
        <v>Month Ended June 2020</v>
      </c>
      <c r="R4" s="1" t="str" cm="1">
        <f t="array" ref="R4">_xll.SI.BUDGETABLEPERIODBYDATE(Connection,R5)</f>
        <v>Month Ended July 2020</v>
      </c>
      <c r="S4" s="1" t="str" cm="1">
        <f t="array" ref="S4">_xll.SI.BUDGETABLEPERIODBYDATE(Connection,S5)</f>
        <v>Month Ended August 2020</v>
      </c>
      <c r="T4" s="1" t="str" cm="1">
        <f t="array" ref="T4">_xll.SI.BUDGETABLEPERIODBYDATE(Connection,T5)</f>
        <v>Month Ended September 2020</v>
      </c>
      <c r="U4" s="1" t="str" cm="1">
        <f t="array" ref="U4">_xll.SI.BUDGETABLEPERIODBYDATE(Connection,U5)</f>
        <v>Month Ended October 2020</v>
      </c>
      <c r="V4" s="1" t="str" cm="1">
        <f t="array" ref="V4">_xll.SI.BUDGETABLEPERIODBYDATE(Connection,V5)</f>
        <v>Month Ended November 2020</v>
      </c>
      <c r="W4" s="1" t="str" cm="1">
        <f t="array" ref="W4">_xll.SI.BUDGETABLEPERIODBYDATE(Connection,W5)</f>
        <v>Month Ended December 2020</v>
      </c>
      <c r="Y4" s="2"/>
    </row>
    <row r="5" spans="1:25" hidden="1" outlineLevel="1" x14ac:dyDescent="0.45">
      <c r="D5" s="1" t="s">
        <v>5</v>
      </c>
      <c r="E5" s="1" t="str" cm="1">
        <f t="array" ref="E5">_xlfn.XLOOKUP($E$10,_xlfn.ANCHORARRAY(Options!I2),_xlfn.ANCHORARRAY(Options!H2))</f>
        <v>100</v>
      </c>
      <c r="F5" s="1"/>
      <c r="L5" s="4">
        <f>DATE(H12,1,1)</f>
        <v>43831</v>
      </c>
      <c r="M5" s="3">
        <f>EOMONTH(L$5,1)</f>
        <v>43890</v>
      </c>
      <c r="N5" s="3">
        <f>EOMONTH(M$5,1)</f>
        <v>43921</v>
      </c>
      <c r="O5" s="3">
        <f t="shared" ref="O5:W5" si="1">EOMONTH(N$5,1)</f>
        <v>43951</v>
      </c>
      <c r="P5" s="3">
        <f t="shared" si="1"/>
        <v>43982</v>
      </c>
      <c r="Q5" s="3">
        <f t="shared" si="1"/>
        <v>44012</v>
      </c>
      <c r="R5" s="3">
        <f t="shared" si="1"/>
        <v>44043</v>
      </c>
      <c r="S5" s="3">
        <f t="shared" si="1"/>
        <v>44074</v>
      </c>
      <c r="T5" s="3">
        <f t="shared" si="1"/>
        <v>44104</v>
      </c>
      <c r="U5" s="3">
        <f t="shared" si="1"/>
        <v>44135</v>
      </c>
      <c r="V5" s="3">
        <f t="shared" si="1"/>
        <v>44165</v>
      </c>
      <c r="W5" s="3">
        <f t="shared" si="1"/>
        <v>44196</v>
      </c>
      <c r="Y5" s="2"/>
    </row>
    <row r="6" spans="1:25" hidden="1" outlineLevel="1" x14ac:dyDescent="0.45">
      <c r="F6" s="1"/>
      <c r="Y6" s="5"/>
    </row>
    <row r="7" spans="1:25" ht="23.25" collapsed="1" x14ac:dyDescent="0.7">
      <c r="D7" s="16" t="s">
        <v>109</v>
      </c>
      <c r="F7" s="1"/>
      <c r="Y7" s="5"/>
    </row>
    <row r="8" spans="1:25" ht="9.6999999999999993" customHeight="1" x14ac:dyDescent="0.7">
      <c r="D8" s="16"/>
      <c r="F8" s="1"/>
      <c r="Y8" s="5"/>
    </row>
    <row r="9" spans="1:25" x14ac:dyDescent="0.45">
      <c r="D9" s="14" t="s">
        <v>6</v>
      </c>
      <c r="F9" s="1"/>
      <c r="G9" s="14" t="s">
        <v>7</v>
      </c>
      <c r="Y9" s="5"/>
    </row>
    <row r="10" spans="1:25" x14ac:dyDescent="0.45">
      <c r="D10" s="27" t="s">
        <v>5</v>
      </c>
      <c r="E10" s="40" t="s">
        <v>89</v>
      </c>
      <c r="F10" s="1"/>
      <c r="G10" s="27" t="s">
        <v>8</v>
      </c>
      <c r="H10" s="40" t="s">
        <v>100</v>
      </c>
      <c r="Y10" s="5"/>
    </row>
    <row r="11" spans="1:25" x14ac:dyDescent="0.45">
      <c r="D11" s="27" t="s">
        <v>4</v>
      </c>
      <c r="E11" s="40" t="s">
        <v>9</v>
      </c>
      <c r="F11" s="1"/>
      <c r="G11" s="27" t="s">
        <v>10</v>
      </c>
      <c r="H11" s="40" t="s">
        <v>101</v>
      </c>
      <c r="Y11" s="5"/>
    </row>
    <row r="12" spans="1:25" x14ac:dyDescent="0.45">
      <c r="D12" s="27" t="s">
        <v>11</v>
      </c>
      <c r="E12" s="40" t="s">
        <v>12</v>
      </c>
      <c r="F12" s="1"/>
      <c r="G12" s="27" t="s">
        <v>13</v>
      </c>
      <c r="H12" s="40">
        <v>2020</v>
      </c>
      <c r="I12" s="7"/>
      <c r="Y12" s="5"/>
    </row>
    <row r="13" spans="1:25" x14ac:dyDescent="0.45">
      <c r="F13" s="1"/>
      <c r="Y13" s="1"/>
    </row>
    <row r="14" spans="1:25" x14ac:dyDescent="0.45">
      <c r="F14" s="1"/>
      <c r="Y14" s="1"/>
    </row>
    <row r="15" spans="1:25" x14ac:dyDescent="0.45">
      <c r="F15" s="1"/>
      <c r="R15" s="6"/>
      <c r="Y15" s="1"/>
    </row>
    <row r="16" spans="1:25" x14ac:dyDescent="0.45">
      <c r="A16" s="9" t="s">
        <v>21</v>
      </c>
      <c r="B16" s="9" t="s">
        <v>96</v>
      </c>
      <c r="C16" s="9" t="s">
        <v>97</v>
      </c>
      <c r="E16" s="8" t="str">
        <f>"Forecasted ("&amp;H12&amp;")"</f>
        <v>Forecasted (2020)</v>
      </c>
      <c r="F16" s="8" t="str">
        <f>"Actual ("&amp;H12-1&amp;")"</f>
        <v>Actual (2019)</v>
      </c>
      <c r="G16" s="8" t="str">
        <f>"Budget ("&amp;H12&amp;")"</f>
        <v>Budget (2020)</v>
      </c>
      <c r="Y16" s="1"/>
    </row>
    <row r="17" spans="1:35" x14ac:dyDescent="0.45">
      <c r="A17" s="1" t="str">
        <f>IF(C17="",_xlfn.TEXTJOIN(";",TRUE,_xll.SI.EXPANDACCOUNTRANGE(Connection,,,,B17)),C17)</f>
        <v>40100;40200;40300;40400;40410;40500;40600;40600-101;40600-102;40600-103;40700;40700-101;40700-102;40700-103;40800;40800-101;40800-102;40800-103;40900;41000;41000-101;41000-102;41000-103;80100;80200;80400;80500</v>
      </c>
      <c r="B17" s="41" t="s">
        <v>99</v>
      </c>
      <c r="C17" s="41"/>
      <c r="D17" s="9" t="s">
        <v>15</v>
      </c>
      <c r="E17" s="10" cm="1">
        <f t="array" aca="1" ref="E17" ca="1">SUM(SUMIF(_xlfn.ANCHORARRAY($D$27),_xll.SI.EXPANDACCOUNTRANGE(Connection,$A17),_xlfn.ANCHORARRAY($J$27)))</f>
        <v>0</v>
      </c>
      <c r="F17" s="10" cm="1">
        <f t="array" ref="F17">-_xll.SI.TURNOVER(Connection,,$A17,$E$2,$E$3,$E$5,$E$12,_xll.SI.DIMENSIONS(Connection,$D$4,$E$4))</f>
        <v>4265908.41</v>
      </c>
      <c r="G17" s="10" cm="1">
        <f t="array" ref="G17">IFERROR(-_xll.SI.BUDGETTURNOVER(Connection,,$A17,$H$10,$F$2,$F$3,$E$5),"")</f>
        <v>0</v>
      </c>
      <c r="Y17" s="1"/>
    </row>
    <row r="18" spans="1:35" x14ac:dyDescent="0.45">
      <c r="A18" s="1" t="str">
        <f>IF(C18="",_xlfn.TEXTJOIN(";",TRUE,_xll.SI.EXPANDACCOUNTRANGE(Connection,,,,B18)),C18)</f>
        <v>50100;50200;50300;50900</v>
      </c>
      <c r="B18" s="41" t="s">
        <v>93</v>
      </c>
      <c r="C18" s="41"/>
      <c r="D18" s="9" t="s">
        <v>16</v>
      </c>
      <c r="E18" s="10" cm="1">
        <f t="array" aca="1" ref="E18" ca="1">SUM(SUMIF(_xlfn.ANCHORARRAY($D$27),_xll.SI.EXPANDACCOUNTRANGE(Connection,$A18),_xlfn.ANCHORARRAY($J$27)))</f>
        <v>0</v>
      </c>
      <c r="F18" s="10" cm="1">
        <f t="array" ref="F18">_xll.SI.TURNOVER(Connection,,$A18,$E$2,$E$3,$E$5,$E$12)</f>
        <v>506030</v>
      </c>
      <c r="G18" s="10" cm="1">
        <f t="array" ref="G18">IFERROR(_xll.SI.BUDGETTURNOVER(Connection,,$A18,$H$10,$F$2,$F$3,$E$5),"")</f>
        <v>0</v>
      </c>
      <c r="Y18" s="1"/>
    </row>
    <row r="19" spans="1:35" x14ac:dyDescent="0.45">
      <c r="D19" s="9" t="s">
        <v>17</v>
      </c>
      <c r="E19" s="11">
        <f ca="1">E17-E18</f>
        <v>0</v>
      </c>
      <c r="F19" s="11">
        <f>F17-F18</f>
        <v>3759878.41</v>
      </c>
      <c r="G19" s="47">
        <f>IFERROR(IF(G17-G18=0,0,G17-G18),0)</f>
        <v>0</v>
      </c>
      <c r="Y19" s="1"/>
    </row>
    <row r="20" spans="1:35" x14ac:dyDescent="0.45">
      <c r="D20" s="12" t="s">
        <v>18</v>
      </c>
      <c r="E20" s="13" t="str">
        <f ca="1">IF(E17=0,"",E19/E17)</f>
        <v/>
      </c>
      <c r="F20" s="13">
        <f>IF(F17=0,0,F19/F17)</f>
        <v>0.88137813769892914</v>
      </c>
      <c r="G20" s="13">
        <f>IFERROR(G19/G17,0)</f>
        <v>0</v>
      </c>
      <c r="Y20" s="1"/>
    </row>
    <row r="21" spans="1:35" x14ac:dyDescent="0.45">
      <c r="A21" s="1" t="str">
        <f>IF(C21="",_xlfn.TEXTJOIN(";",TRUE,_xll.SI.EXPANDACCOUNTRANGE(Connection,,,,B21)),C21)</f>
        <v>51701;51702;51703;51704;51705;51706;51707;51708;51709;51710;51711;60100;60110;60120;60130;60140;60150;60200;60210;60220;60300;60310;60320;60330;60340;60350;60360;60400;60410;60500;60510;60600;60610;60620;60650;60660;70200;70500</v>
      </c>
      <c r="B21" s="41" t="s">
        <v>106</v>
      </c>
      <c r="C21" s="41"/>
      <c r="D21" s="9" t="s">
        <v>19</v>
      </c>
      <c r="E21" s="10" cm="1">
        <f t="array" aca="1" ref="E21" ca="1">SUM(SUMIF(_xlfn.ANCHORARRAY($D$27),_xll.SI.EXPANDACCOUNTRANGE(Connection,$A21),_xlfn.ANCHORARRAY($J$27)))</f>
        <v>0</v>
      </c>
      <c r="F21" s="10" cm="1">
        <f t="array" ref="F21">_xll.SI.TURNOVER(Connection,,$A21,$E$2,$E$3,$E$5,$E$12)</f>
        <v>2260099.09</v>
      </c>
      <c r="G21" s="10" cm="1">
        <f t="array" ref="G21">IFERROR(_xll.SI.BUDGETTURNOVER(Connection,,$A21,$H$10,$F$2,$F$3,$E$5),"")</f>
        <v>0</v>
      </c>
      <c r="Y21" s="1"/>
    </row>
    <row r="22" spans="1:35" x14ac:dyDescent="0.45">
      <c r="D22" s="9" t="s">
        <v>20</v>
      </c>
      <c r="E22" s="15">
        <f ca="1">IF(E19-E21=0,0,E19-E21)</f>
        <v>0</v>
      </c>
      <c r="F22" s="15">
        <f>IF(F19-F21=0,0,F19-F21)</f>
        <v>1499779.3200000003</v>
      </c>
      <c r="G22" s="15">
        <f>IFERROR(IF(G19-G21=0,0,G19-G21),0)</f>
        <v>0</v>
      </c>
      <c r="Y22" s="1"/>
    </row>
    <row r="23" spans="1:35" x14ac:dyDescent="0.45">
      <c r="A23" s="1" t="str">
        <f>IF(C23="",_xlfn.TEXTJOIN(";",TRUE,_xll.SI.EXPANDACCOUNTRANGE(Connection,,,,B23)),C23)</f>
        <v>60630;60640;60700;70100;70300;70301;70302;70303;70304;70400</v>
      </c>
      <c r="B23" s="41" t="s">
        <v>107</v>
      </c>
      <c r="C23" s="41"/>
      <c r="D23" s="9" t="s">
        <v>104</v>
      </c>
      <c r="E23" s="10" cm="1">
        <f t="array" aca="1" ref="E23" ca="1">SUM(SUMIF(_xlfn.ANCHORARRAY($D$27),_xll.SI.EXPANDACCOUNTRANGE(Connection,$A23),_xlfn.ANCHORARRAY($J$27)))</f>
        <v>0</v>
      </c>
      <c r="F23" s="10" cm="1">
        <f t="array" ref="F23">_xll.SI.TURNOVER(Connection,,$A23,$E$2,$E$3,$E$5,$E$12)</f>
        <v>45455.02</v>
      </c>
      <c r="G23" s="10" cm="1">
        <f t="array" ref="G23">IFERROR(_xll.SI.BUDGETTURNOVER(Connection,,$A23,$H$10,$F$2,$F$3,$E$5),"")</f>
        <v>0</v>
      </c>
    </row>
    <row r="24" spans="1:35" x14ac:dyDescent="0.45">
      <c r="D24" s="9" t="s">
        <v>105</v>
      </c>
      <c r="E24" s="15">
        <f ca="1">E22-E23</f>
        <v>0</v>
      </c>
      <c r="F24" s="15">
        <f>F22-F23</f>
        <v>1454324.3000000003</v>
      </c>
      <c r="G24" s="15">
        <f>G22-G23</f>
        <v>0</v>
      </c>
    </row>
    <row r="25" spans="1:35" x14ac:dyDescent="0.45">
      <c r="F25" s="1"/>
      <c r="G25" s="33"/>
    </row>
    <row r="26" spans="1:35" s="28" customFormat="1" ht="28.5" x14ac:dyDescent="0.45">
      <c r="A26" s="48" t="s">
        <v>108</v>
      </c>
      <c r="C26" s="24"/>
      <c r="D26" s="25" t="s">
        <v>21</v>
      </c>
      <c r="E26" s="25" t="s">
        <v>10</v>
      </c>
      <c r="F26" s="25" t="s">
        <v>22</v>
      </c>
      <c r="G26" s="25" t="s">
        <v>23</v>
      </c>
      <c r="H26" s="25" t="s">
        <v>24</v>
      </c>
      <c r="I26" s="25" t="s">
        <v>25</v>
      </c>
      <c r="J26" s="25" t="s">
        <v>26</v>
      </c>
      <c r="K26" s="25" t="s">
        <v>27</v>
      </c>
      <c r="L26" s="25" t="s">
        <v>28</v>
      </c>
      <c r="M26" s="25" t="s">
        <v>29</v>
      </c>
      <c r="N26" s="25" t="s">
        <v>30</v>
      </c>
      <c r="O26" s="25" t="s">
        <v>31</v>
      </c>
      <c r="P26" s="25" t="s">
        <v>32</v>
      </c>
      <c r="Q26" s="25" t="s">
        <v>33</v>
      </c>
      <c r="R26" s="25" t="s">
        <v>34</v>
      </c>
      <c r="S26" s="25" t="s">
        <v>35</v>
      </c>
      <c r="T26" s="25" t="s">
        <v>36</v>
      </c>
      <c r="U26" s="25" t="s">
        <v>37</v>
      </c>
      <c r="V26" s="25" t="s">
        <v>38</v>
      </c>
      <c r="W26" s="25" t="s">
        <v>39</v>
      </c>
      <c r="X26" s="26" t="s">
        <v>40</v>
      </c>
      <c r="Y26" s="26" t="s">
        <v>41</v>
      </c>
      <c r="Z26" s="26" t="s">
        <v>42</v>
      </c>
      <c r="AA26" s="26" t="s">
        <v>43</v>
      </c>
      <c r="AB26" s="26" t="s">
        <v>44</v>
      </c>
      <c r="AC26" s="26" t="s">
        <v>45</v>
      </c>
      <c r="AD26" s="26" t="s">
        <v>46</v>
      </c>
      <c r="AE26" s="26" t="s">
        <v>47</v>
      </c>
      <c r="AF26" s="26" t="s">
        <v>48</v>
      </c>
      <c r="AG26" s="26" t="s">
        <v>49</v>
      </c>
      <c r="AH26" s="26" t="s">
        <v>50</v>
      </c>
      <c r="AI26" s="26" t="s">
        <v>51</v>
      </c>
    </row>
    <row r="27" spans="1:35" s="29" customFormat="1" x14ac:dyDescent="0.45">
      <c r="A27" s="23" cm="1">
        <f t="array" ref="A27:A105">IF(ISNUMBER(SEARCH(_xlfn.ANCHORARRAY(D27),A17)),-1,1)</f>
        <v>-1</v>
      </c>
      <c r="B27" s="23"/>
      <c r="C27" s="23"/>
      <c r="D27" s="17" t="str" cm="1">
        <f t="array" ref="D27:D105">_xll.SI.EXPANDACCOUNTRANGE(Connection,_xlfn.TEXTJOIN(";",TRUE,A17:A23))</f>
        <v>40100</v>
      </c>
      <c r="E27" s="18" t="str" cm="1">
        <f t="array" ref="E27:E105">_xll.SI.ACCOUNTNAME(Connection,_xlfn.ANCHORARRAY($D27))</f>
        <v>Revenue - Services</v>
      </c>
      <c r="F27" s="19" cm="1">
        <f t="array" ref="F27:F105">_xll.SI.TURNOVER(Connection,,_xlfn.ANCHORARRAY($D27),$E$2,$E$3,$E$5,$E$12,_xll.SI.DIMENSIONS(Connection,$D$4,$E$4))*_xlfn.ANCHORARRAY(A27)</f>
        <v>3079640</v>
      </c>
      <c r="G27" s="50"/>
      <c r="H27" s="20" t="str" cm="1">
        <f t="array" ref="H27">IF(I27="","",IF($D27="","",_xll.SI.WRITEBACKBUDGET(Connection,$H$10,$H$11,FALSE,,$D27,,$D$4:$E$5,,$L$4:$W$4,$L27:$W27)))</f>
        <v>Pending</v>
      </c>
      <c r="I27" s="20" t="str">
        <f>IF($D27&lt;&gt;"","Equal Allocation","")</f>
        <v>Equal Allocation</v>
      </c>
      <c r="J27" s="19">
        <f>IF(OR($D27="",$I27=""),"",ROUND($F27+$F27*$G27,2))</f>
        <v>3079640</v>
      </c>
      <c r="K27" s="19">
        <f>IF(OR($D27="",$I27=""),"",SUM($L27:$W27))</f>
        <v>3079640.0399999996</v>
      </c>
      <c r="L27" s="19" cm="1">
        <f t="array" ref="L27">IF($I27="","",IF($D27="","",_xlfn.SWITCH($I27,"Equal allocation",ROUND($J27/12,2),"Weighted Allocation",$J27*-_xll.SI.TURNOVER(Connection,,$D27,L$2,L$3,$E$5,$E$12,_xll.SI.DIMENSIONS(Connection,$D$4,$E$4))/IF($F27=0,12,$F27),"Manual Allocation",X27)))</f>
        <v>256636.67</v>
      </c>
      <c r="M27" s="19" cm="1">
        <f t="array" ref="M27">IF($I27="","",IF($D27="","",_xlfn.SWITCH($I27,"Equal allocation",ROUND($J27/12,2),"Weighted Allocation",$J27*-_xll.SI.TURNOVER(Connection,,$D27,M$2,M$3,$E$5,$E$12,_xll.SI.DIMENSIONS(Connection,$D$4,$E$4))/IF($F27=0,12,$F27),"Manual Allocation",Y27)))</f>
        <v>256636.67</v>
      </c>
      <c r="N27" s="19" cm="1">
        <f t="array" ref="N27">IF($I27="","",IF($D27="","",_xlfn.SWITCH($I27,"Equal allocation",ROUND($J27/12,2),"Weighted Allocation",$J27*-_xll.SI.TURNOVER(Connection,,$D27,N$2,N$3,$E$5,$E$12,_xll.SI.DIMENSIONS(Connection,$D$4,$E$4))/IF($F27=0,12,$F27),"Manual Allocation",Z27)))</f>
        <v>256636.67</v>
      </c>
      <c r="O27" s="19" cm="1">
        <f t="array" ref="O27">IF($I27="","",IF($D27="","",_xlfn.SWITCH($I27,"Equal allocation",ROUND($J27/12,2),"Weighted Allocation",$J27*-_xll.SI.TURNOVER(Connection,,$D27,O$2,O$3,$E$5,$E$12,_xll.SI.DIMENSIONS(Connection,$D$4,$E$4))/IF($F27=0,12,$F27),"Manual Allocation",AA27)))</f>
        <v>256636.67</v>
      </c>
      <c r="P27" s="19" cm="1">
        <f t="array" ref="P27">IF($I27="","",IF($D27="","",_xlfn.SWITCH($I27,"Equal allocation",ROUND($J27/12,2),"Weighted Allocation",$J27*-_xll.SI.TURNOVER(Connection,,$D27,P$2,P$3,$E$5,$E$12,_xll.SI.DIMENSIONS(Connection,$D$4,$E$4))/IF($F27=0,12,$F27),"Manual Allocation",AB27)))</f>
        <v>256636.67</v>
      </c>
      <c r="Q27" s="19" cm="1">
        <f t="array" ref="Q27">IF($I27="","",IF($D27="","",_xlfn.SWITCH($I27,"Equal allocation",ROUND($J27/12,2),"Weighted Allocation",$J27*-_xll.SI.TURNOVER(Connection,,$D27,Q$2,Q$3,$E$5,$E$12,_xll.SI.DIMENSIONS(Connection,$D$4,$E$4))/IF($F27=0,12,$F27),"Manual Allocation",AC27)))</f>
        <v>256636.67</v>
      </c>
      <c r="R27" s="19" cm="1">
        <f t="array" ref="R27">IF($I27="","",IF($D27="","",_xlfn.SWITCH($I27,"Equal allocation",ROUND($J27/12,2),"Weighted Allocation",$J27*-_xll.SI.TURNOVER(Connection,,$D27,R$2,R$3,$E$5,$E$12,_xll.SI.DIMENSIONS(Connection,$D$4,$E$4))/IF($F27=0,12,$F27),"Manual Allocation",AD27)))</f>
        <v>256636.67</v>
      </c>
      <c r="S27" s="19" cm="1">
        <f t="array" ref="S27">IF($I27="","",IF($D27="","",_xlfn.SWITCH($I27,"Equal allocation",ROUND($J27/12,2),"Weighted Allocation",$J27*-_xll.SI.TURNOVER(Connection,,$D27,S$2,S$3,$E$5,$E$12,_xll.SI.DIMENSIONS(Connection,$D$4,$E$4))/IF($F27=0,12,$F27),"Manual Allocation",AE27)))</f>
        <v>256636.67</v>
      </c>
      <c r="T27" s="19" cm="1">
        <f t="array" ref="T27">IF($I27="","",IF($D27="","",_xlfn.SWITCH($I27,"Equal allocation",ROUND($J27/12,2),"Weighted Allocation",$J27*-_xll.SI.TURNOVER(Connection,,$D27,T$2,T$3,$E$5,$E$12,_xll.SI.DIMENSIONS(Connection,$D$4,$E$4))/IF($F27=0,12,$F27),"Manual Allocation",AF27)))</f>
        <v>256636.67</v>
      </c>
      <c r="U27" s="19" cm="1">
        <f t="array" ref="U27">IF($I27="","",IF($D27="","",_xlfn.SWITCH($I27,"Equal allocation",ROUND($J27/12,2),"Weighted Allocation",$J27*-_xll.SI.TURNOVER(Connection,,$D27,U$2,U$3,$E$5,$E$12,_xll.SI.DIMENSIONS(Connection,$D$4,$E$4))/IF($F27=0,12,$F27),"Manual Allocation",AG27)))</f>
        <v>256636.67</v>
      </c>
      <c r="V27" s="19" cm="1">
        <f t="array" ref="V27">IF($I27="","",IF($D27="","",_xlfn.SWITCH($I27,"Equal allocation",ROUND($J27/12,2),"Weighted Allocation",$J27*-_xll.SI.TURNOVER(Connection,,$D27,V$2,V$3,$E$5,$E$12,_xll.SI.DIMENSIONS(Connection,$D$4,$E$4))/IF($F27=0,12,$F27),"Manual Allocation",AH27)))</f>
        <v>256636.67</v>
      </c>
      <c r="W27" s="19" cm="1">
        <f t="array" ref="W27">IF($I27="","",IF($D27="","",_xlfn.SWITCH($I27,"Equal allocation",ROUND($J27/12,2),"Weighted Allocation",$J27*-_xll.SI.TURNOVER(Connection,,$D27,W$2,W$3,$E$5,$E$12,_xll.SI.DIMENSIONS(Connection,$D$4,$E$4))/IF($F27=0,12,$F27),"Manual Allocation",AI27)))</f>
        <v>256636.67</v>
      </c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</row>
    <row r="28" spans="1:35" s="29" customFormat="1" x14ac:dyDescent="0.45">
      <c r="A28" s="23">
        <v>-1</v>
      </c>
      <c r="B28" s="23"/>
      <c r="C28" s="23"/>
      <c r="D28" s="22" t="str">
        <v>40200</v>
      </c>
      <c r="E28" s="23" t="str">
        <v>Revenue - Reimbursed Expenses</v>
      </c>
      <c r="F28" s="19">
        <v>231090.29</v>
      </c>
      <c r="G28" s="49"/>
      <c r="H28" s="20" t="str" cm="1">
        <f t="array" ref="H28">IF(I28="","",IF($D28="","",_xll.SI.WRITEBACKBUDGET(Connection,$H$10,$H$11,FALSE,,$D28,,$D$4:$E$5,,$L$4:$W$4,$L28:$W28)))</f>
        <v>Pending</v>
      </c>
      <c r="I28" s="20" t="str">
        <f t="shared" ref="I28:I91" si="2">IF($D28&lt;&gt;"","Equal Allocation","")</f>
        <v>Equal Allocation</v>
      </c>
      <c r="J28" s="19">
        <f t="shared" ref="J28:J91" si="3">IF(OR($D28="",$I28=""),"",ROUND($F28+$F28*$G28,2))</f>
        <v>231090.29</v>
      </c>
      <c r="K28" s="19">
        <f t="shared" ref="K28:K91" si="4">IF(OR($D28="",$I28=""),"",SUM($L28:$W28))</f>
        <v>231090.23999999996</v>
      </c>
      <c r="L28" s="19" cm="1">
        <f t="array" ref="L28">IF($I28="","",IF($D28="","",_xlfn.SWITCH($I28,"Equal allocation",ROUND($J28/12,2),"Weighted Allocation",$J28*-_xll.SI.TURNOVER(Connection,,$D28,L$2,L$3,$E$5,$E$12,_xll.SI.DIMENSIONS(Connection,$D$4,$E$4))/IF($F28=0,12,$F28),"Manual Allocation",X28)))</f>
        <v>19257.52</v>
      </c>
      <c r="M28" s="19" cm="1">
        <f t="array" ref="M28">IF($I28="","",IF($D28="","",_xlfn.SWITCH($I28,"Equal allocation",ROUND($J28/12,2),"Weighted Allocation",$J28*-_xll.SI.TURNOVER(Connection,,$D28,M$2,M$3,$E$5,$E$12,_xll.SI.DIMENSIONS(Connection,$D$4,$E$4))/IF($F28=0,12,$F28),"Manual Allocation",Y28)))</f>
        <v>19257.52</v>
      </c>
      <c r="N28" s="19" cm="1">
        <f t="array" ref="N28">IF($I28="","",IF($D28="","",_xlfn.SWITCH($I28,"Equal allocation",ROUND($J28/12,2),"Weighted Allocation",$J28*-_xll.SI.TURNOVER(Connection,,$D28,N$2,N$3,$E$5,$E$12,_xll.SI.DIMENSIONS(Connection,$D$4,$E$4))/IF($F28=0,12,$F28),"Manual Allocation",Z28)))</f>
        <v>19257.52</v>
      </c>
      <c r="O28" s="19" cm="1">
        <f t="array" ref="O28">IF($I28="","",IF($D28="","",_xlfn.SWITCH($I28,"Equal allocation",ROUND($J28/12,2),"Weighted Allocation",$J28*-_xll.SI.TURNOVER(Connection,,$D28,O$2,O$3,$E$5,$E$12,_xll.SI.DIMENSIONS(Connection,$D$4,$E$4))/IF($F28=0,12,$F28),"Manual Allocation",AA28)))</f>
        <v>19257.52</v>
      </c>
      <c r="P28" s="19" cm="1">
        <f t="array" ref="P28">IF($I28="","",IF($D28="","",_xlfn.SWITCH($I28,"Equal allocation",ROUND($J28/12,2),"Weighted Allocation",$J28*-_xll.SI.TURNOVER(Connection,,$D28,P$2,P$3,$E$5,$E$12,_xll.SI.DIMENSIONS(Connection,$D$4,$E$4))/IF($F28=0,12,$F28),"Manual Allocation",AB28)))</f>
        <v>19257.52</v>
      </c>
      <c r="Q28" s="19" cm="1">
        <f t="array" ref="Q28">IF($I28="","",IF($D28="","",_xlfn.SWITCH($I28,"Equal allocation",ROUND($J28/12,2),"Weighted Allocation",$J28*-_xll.SI.TURNOVER(Connection,,$D28,Q$2,Q$3,$E$5,$E$12,_xll.SI.DIMENSIONS(Connection,$D$4,$E$4))/IF($F28=0,12,$F28),"Manual Allocation",AC28)))</f>
        <v>19257.52</v>
      </c>
      <c r="R28" s="19" cm="1">
        <f t="array" ref="R28">IF($I28="","",IF($D28="","",_xlfn.SWITCH($I28,"Equal allocation",ROUND($J28/12,2),"Weighted Allocation",$J28*-_xll.SI.TURNOVER(Connection,,$D28,R$2,R$3,$E$5,$E$12,_xll.SI.DIMENSIONS(Connection,$D$4,$E$4))/IF($F28=0,12,$F28),"Manual Allocation",AD28)))</f>
        <v>19257.52</v>
      </c>
      <c r="S28" s="19" cm="1">
        <f t="array" ref="S28">IF($I28="","",IF($D28="","",_xlfn.SWITCH($I28,"Equal allocation",ROUND($J28/12,2),"Weighted Allocation",$J28*-_xll.SI.TURNOVER(Connection,,$D28,S$2,S$3,$E$5,$E$12,_xll.SI.DIMENSIONS(Connection,$D$4,$E$4))/IF($F28=0,12,$F28),"Manual Allocation",AE28)))</f>
        <v>19257.52</v>
      </c>
      <c r="T28" s="19" cm="1">
        <f t="array" ref="T28">IF($I28="","",IF($D28="","",_xlfn.SWITCH($I28,"Equal allocation",ROUND($J28/12,2),"Weighted Allocation",$J28*-_xll.SI.TURNOVER(Connection,,$D28,T$2,T$3,$E$5,$E$12,_xll.SI.DIMENSIONS(Connection,$D$4,$E$4))/IF($F28=0,12,$F28),"Manual Allocation",AF28)))</f>
        <v>19257.52</v>
      </c>
      <c r="U28" s="19" cm="1">
        <f t="array" ref="U28">IF($I28="","",IF($D28="","",_xlfn.SWITCH($I28,"Equal allocation",ROUND($J28/12,2),"Weighted Allocation",$J28*-_xll.SI.TURNOVER(Connection,,$D28,U$2,U$3,$E$5,$E$12,_xll.SI.DIMENSIONS(Connection,$D$4,$E$4))/IF($F28=0,12,$F28),"Manual Allocation",AG28)))</f>
        <v>19257.52</v>
      </c>
      <c r="V28" s="19" cm="1">
        <f t="array" ref="V28">IF($I28="","",IF($D28="","",_xlfn.SWITCH($I28,"Equal allocation",ROUND($J28/12,2),"Weighted Allocation",$J28*-_xll.SI.TURNOVER(Connection,,$D28,V$2,V$3,$E$5,$E$12,_xll.SI.DIMENSIONS(Connection,$D$4,$E$4))/IF($F28=0,12,$F28),"Manual Allocation",AH28)))</f>
        <v>19257.52</v>
      </c>
      <c r="W28" s="19" cm="1">
        <f t="array" ref="W28">IF($I28="","",IF($D28="","",_xlfn.SWITCH($I28,"Equal allocation",ROUND($J28/12,2),"Weighted Allocation",$J28*-_xll.SI.TURNOVER(Connection,,$D28,W$2,W$3,$E$5,$E$12,_xll.SI.DIMENSIONS(Connection,$D$4,$E$4))/IF($F28=0,12,$F28),"Manual Allocation",AI28)))</f>
        <v>19257.52</v>
      </c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s="29" customFormat="1" x14ac:dyDescent="0.45">
      <c r="A29" s="23">
        <v>-1</v>
      </c>
      <c r="B29" s="23"/>
      <c r="C29" s="23"/>
      <c r="D29" s="17" t="str">
        <v>40300</v>
      </c>
      <c r="E29" s="18" t="str">
        <v>Revenue - Subcontractors</v>
      </c>
      <c r="F29" s="19">
        <v>472200</v>
      </c>
      <c r="G29" s="49"/>
      <c r="H29" s="20" t="str" cm="1">
        <f t="array" ref="H29">IF(I29="","",IF($D29="","",_xll.SI.WRITEBACKBUDGET(Connection,$H$10,$H$11,FALSE,,$D29,,$D$4:$E$5,,$L$4:$W$4,$L29:$W29)))</f>
        <v>Pending</v>
      </c>
      <c r="I29" s="20" t="str">
        <f t="shared" si="2"/>
        <v>Equal Allocation</v>
      </c>
      <c r="J29" s="19">
        <f t="shared" si="3"/>
        <v>472200</v>
      </c>
      <c r="K29" s="19">
        <f t="shared" si="4"/>
        <v>472200</v>
      </c>
      <c r="L29" s="19" cm="1">
        <f t="array" ref="L29">IF($I29="","",IF($D29="","",_xlfn.SWITCH($I29,"Equal allocation",ROUND($J29/12,2),"Weighted Allocation",$J29*-_xll.SI.TURNOVER(Connection,,$D29,L$2,L$3,$E$5,$E$12,_xll.SI.DIMENSIONS(Connection,$D$4,$E$4))/IF($F29=0,12,$F29),"Manual Allocation",X29)))</f>
        <v>39350</v>
      </c>
      <c r="M29" s="19" cm="1">
        <f t="array" ref="M29">IF($I29="","",IF($D29="","",_xlfn.SWITCH($I29,"Equal allocation",ROUND($J29/12,2),"Weighted Allocation",$J29*-_xll.SI.TURNOVER(Connection,,$D29,M$2,M$3,$E$5,$E$12,_xll.SI.DIMENSIONS(Connection,$D$4,$E$4))/IF($F29=0,12,$F29),"Manual Allocation",Y29)))</f>
        <v>39350</v>
      </c>
      <c r="N29" s="19" cm="1">
        <f t="array" ref="N29">IF($I29="","",IF($D29="","",_xlfn.SWITCH($I29,"Equal allocation",ROUND($J29/12,2),"Weighted Allocation",$J29*-_xll.SI.TURNOVER(Connection,,$D29,N$2,N$3,$E$5,$E$12,_xll.SI.DIMENSIONS(Connection,$D$4,$E$4))/IF($F29=0,12,$F29),"Manual Allocation",Z29)))</f>
        <v>39350</v>
      </c>
      <c r="O29" s="19" cm="1">
        <f t="array" ref="O29">IF($I29="","",IF($D29="","",_xlfn.SWITCH($I29,"Equal allocation",ROUND($J29/12,2),"Weighted Allocation",$J29*-_xll.SI.TURNOVER(Connection,,$D29,O$2,O$3,$E$5,$E$12,_xll.SI.DIMENSIONS(Connection,$D$4,$E$4))/IF($F29=0,12,$F29),"Manual Allocation",AA29)))</f>
        <v>39350</v>
      </c>
      <c r="P29" s="19" cm="1">
        <f t="array" ref="P29">IF($I29="","",IF($D29="","",_xlfn.SWITCH($I29,"Equal allocation",ROUND($J29/12,2),"Weighted Allocation",$J29*-_xll.SI.TURNOVER(Connection,,$D29,P$2,P$3,$E$5,$E$12,_xll.SI.DIMENSIONS(Connection,$D$4,$E$4))/IF($F29=0,12,$F29),"Manual Allocation",AB29)))</f>
        <v>39350</v>
      </c>
      <c r="Q29" s="19" cm="1">
        <f t="array" ref="Q29">IF($I29="","",IF($D29="","",_xlfn.SWITCH($I29,"Equal allocation",ROUND($J29/12,2),"Weighted Allocation",$J29*-_xll.SI.TURNOVER(Connection,,$D29,Q$2,Q$3,$E$5,$E$12,_xll.SI.DIMENSIONS(Connection,$D$4,$E$4))/IF($F29=0,12,$F29),"Manual Allocation",AC29)))</f>
        <v>39350</v>
      </c>
      <c r="R29" s="19" cm="1">
        <f t="array" ref="R29">IF($I29="","",IF($D29="","",_xlfn.SWITCH($I29,"Equal allocation",ROUND($J29/12,2),"Weighted Allocation",$J29*-_xll.SI.TURNOVER(Connection,,$D29,R$2,R$3,$E$5,$E$12,_xll.SI.DIMENSIONS(Connection,$D$4,$E$4))/IF($F29=0,12,$F29),"Manual Allocation",AD29)))</f>
        <v>39350</v>
      </c>
      <c r="S29" s="19" cm="1">
        <f t="array" ref="S29">IF($I29="","",IF($D29="","",_xlfn.SWITCH($I29,"Equal allocation",ROUND($J29/12,2),"Weighted Allocation",$J29*-_xll.SI.TURNOVER(Connection,,$D29,S$2,S$3,$E$5,$E$12,_xll.SI.DIMENSIONS(Connection,$D$4,$E$4))/IF($F29=0,12,$F29),"Manual Allocation",AE29)))</f>
        <v>39350</v>
      </c>
      <c r="T29" s="19" cm="1">
        <f t="array" ref="T29">IF($I29="","",IF($D29="","",_xlfn.SWITCH($I29,"Equal allocation",ROUND($J29/12,2),"Weighted Allocation",$J29*-_xll.SI.TURNOVER(Connection,,$D29,T$2,T$3,$E$5,$E$12,_xll.SI.DIMENSIONS(Connection,$D$4,$E$4))/IF($F29=0,12,$F29),"Manual Allocation",AF29)))</f>
        <v>39350</v>
      </c>
      <c r="U29" s="19" cm="1">
        <f t="array" ref="U29">IF($I29="","",IF($D29="","",_xlfn.SWITCH($I29,"Equal allocation",ROUND($J29/12,2),"Weighted Allocation",$J29*-_xll.SI.TURNOVER(Connection,,$D29,U$2,U$3,$E$5,$E$12,_xll.SI.DIMENSIONS(Connection,$D$4,$E$4))/IF($F29=0,12,$F29),"Manual Allocation",AG29)))</f>
        <v>39350</v>
      </c>
      <c r="V29" s="19" cm="1">
        <f t="array" ref="V29">IF($I29="","",IF($D29="","",_xlfn.SWITCH($I29,"Equal allocation",ROUND($J29/12,2),"Weighted Allocation",$J29*-_xll.SI.TURNOVER(Connection,,$D29,V$2,V$3,$E$5,$E$12,_xll.SI.DIMENSIONS(Connection,$D$4,$E$4))/IF($F29=0,12,$F29),"Manual Allocation",AH29)))</f>
        <v>39350</v>
      </c>
      <c r="W29" s="19" cm="1">
        <f t="array" ref="W29">IF($I29="","",IF($D29="","",_xlfn.SWITCH($I29,"Equal allocation",ROUND($J29/12,2),"Weighted Allocation",$J29*-_xll.SI.TURNOVER(Connection,,$D29,W$2,W$3,$E$5,$E$12,_xll.SI.DIMENSIONS(Connection,$D$4,$E$4))/IF($F29=0,12,$F29),"Manual Allocation",AI29)))</f>
        <v>39350</v>
      </c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</row>
    <row r="30" spans="1:35" s="29" customFormat="1" x14ac:dyDescent="0.45">
      <c r="A30" s="23">
        <v>-1</v>
      </c>
      <c r="B30" s="23"/>
      <c r="C30" s="23"/>
      <c r="D30" s="23" t="str">
        <v>40400</v>
      </c>
      <c r="E30" s="23" t="str">
        <v>Intercompany Professional Fees</v>
      </c>
      <c r="F30" s="19">
        <v>0</v>
      </c>
      <c r="G30" s="49"/>
      <c r="H30" s="20" t="str" cm="1">
        <f t="array" ref="H30">IF(I30="","",IF($D30="","",_xll.SI.WRITEBACKBUDGET(Connection,$H$10,$H$11,FALSE,,$D30,,$D$4:$E$5,,$L$4:$W$4,$L30:$W30)))</f>
        <v>Pending</v>
      </c>
      <c r="I30" s="20" t="str">
        <f t="shared" si="2"/>
        <v>Equal Allocation</v>
      </c>
      <c r="J30" s="19">
        <f t="shared" si="3"/>
        <v>0</v>
      </c>
      <c r="K30" s="19">
        <f t="shared" si="4"/>
        <v>0</v>
      </c>
      <c r="L30" s="19" cm="1">
        <f t="array" ref="L30">IF($I30="","",IF($D30="","",_xlfn.SWITCH($I30,"Equal allocation",ROUND($J30/12,2),"Weighted Allocation",$J30*-_xll.SI.TURNOVER(Connection,,$D30,L$2,L$3,$E$5,$E$12,_xll.SI.DIMENSIONS(Connection,$D$4,$E$4))/IF($F30=0,12,$F30),"Manual Allocation",X30)))</f>
        <v>0</v>
      </c>
      <c r="M30" s="19" cm="1">
        <f t="array" ref="M30">IF($I30="","",IF($D30="","",_xlfn.SWITCH($I30,"Equal allocation",ROUND($J30/12,2),"Weighted Allocation",$J30*-_xll.SI.TURNOVER(Connection,,$D30,M$2,M$3,$E$5,$E$12,_xll.SI.DIMENSIONS(Connection,$D$4,$E$4))/IF($F30=0,12,$F30),"Manual Allocation",Y30)))</f>
        <v>0</v>
      </c>
      <c r="N30" s="19" cm="1">
        <f t="array" ref="N30">IF($I30="","",IF($D30="","",_xlfn.SWITCH($I30,"Equal allocation",ROUND($J30/12,2),"Weighted Allocation",$J30*-_xll.SI.TURNOVER(Connection,,$D30,N$2,N$3,$E$5,$E$12,_xll.SI.DIMENSIONS(Connection,$D$4,$E$4))/IF($F30=0,12,$F30),"Manual Allocation",Z30)))</f>
        <v>0</v>
      </c>
      <c r="O30" s="19" cm="1">
        <f t="array" ref="O30">IF($I30="","",IF($D30="","",_xlfn.SWITCH($I30,"Equal allocation",ROUND($J30/12,2),"Weighted Allocation",$J30*-_xll.SI.TURNOVER(Connection,,$D30,O$2,O$3,$E$5,$E$12,_xll.SI.DIMENSIONS(Connection,$D$4,$E$4))/IF($F30=0,12,$F30),"Manual Allocation",AA30)))</f>
        <v>0</v>
      </c>
      <c r="P30" s="19" cm="1">
        <f t="array" ref="P30">IF($I30="","",IF($D30="","",_xlfn.SWITCH($I30,"Equal allocation",ROUND($J30/12,2),"Weighted Allocation",$J30*-_xll.SI.TURNOVER(Connection,,$D30,P$2,P$3,$E$5,$E$12,_xll.SI.DIMENSIONS(Connection,$D$4,$E$4))/IF($F30=0,12,$F30),"Manual Allocation",AB30)))</f>
        <v>0</v>
      </c>
      <c r="Q30" s="19" cm="1">
        <f t="array" ref="Q30">IF($I30="","",IF($D30="","",_xlfn.SWITCH($I30,"Equal allocation",ROUND($J30/12,2),"Weighted Allocation",$J30*-_xll.SI.TURNOVER(Connection,,$D30,Q$2,Q$3,$E$5,$E$12,_xll.SI.DIMENSIONS(Connection,$D$4,$E$4))/IF($F30=0,12,$F30),"Manual Allocation",AC30)))</f>
        <v>0</v>
      </c>
      <c r="R30" s="19" cm="1">
        <f t="array" ref="R30">IF($I30="","",IF($D30="","",_xlfn.SWITCH($I30,"Equal allocation",ROUND($J30/12,2),"Weighted Allocation",$J30*-_xll.SI.TURNOVER(Connection,,$D30,R$2,R$3,$E$5,$E$12,_xll.SI.DIMENSIONS(Connection,$D$4,$E$4))/IF($F30=0,12,$F30),"Manual Allocation",AD30)))</f>
        <v>0</v>
      </c>
      <c r="S30" s="19" cm="1">
        <f t="array" ref="S30">IF($I30="","",IF($D30="","",_xlfn.SWITCH($I30,"Equal allocation",ROUND($J30/12,2),"Weighted Allocation",$J30*-_xll.SI.TURNOVER(Connection,,$D30,S$2,S$3,$E$5,$E$12,_xll.SI.DIMENSIONS(Connection,$D$4,$E$4))/IF($F30=0,12,$F30),"Manual Allocation",AE30)))</f>
        <v>0</v>
      </c>
      <c r="T30" s="19" cm="1">
        <f t="array" ref="T30">IF($I30="","",IF($D30="","",_xlfn.SWITCH($I30,"Equal allocation",ROUND($J30/12,2),"Weighted Allocation",$J30*-_xll.SI.TURNOVER(Connection,,$D30,T$2,T$3,$E$5,$E$12,_xll.SI.DIMENSIONS(Connection,$D$4,$E$4))/IF($F30=0,12,$F30),"Manual Allocation",AF30)))</f>
        <v>0</v>
      </c>
      <c r="U30" s="19" cm="1">
        <f t="array" ref="U30">IF($I30="","",IF($D30="","",_xlfn.SWITCH($I30,"Equal allocation",ROUND($J30/12,2),"Weighted Allocation",$J30*-_xll.SI.TURNOVER(Connection,,$D30,U$2,U$3,$E$5,$E$12,_xll.SI.DIMENSIONS(Connection,$D$4,$E$4))/IF($F30=0,12,$F30),"Manual Allocation",AG30)))</f>
        <v>0</v>
      </c>
      <c r="V30" s="19" cm="1">
        <f t="array" ref="V30">IF($I30="","",IF($D30="","",_xlfn.SWITCH($I30,"Equal allocation",ROUND($J30/12,2),"Weighted Allocation",$J30*-_xll.SI.TURNOVER(Connection,,$D30,V$2,V$3,$E$5,$E$12,_xll.SI.DIMENSIONS(Connection,$D$4,$E$4))/IF($F30=0,12,$F30),"Manual Allocation",AH30)))</f>
        <v>0</v>
      </c>
      <c r="W30" s="19" cm="1">
        <f t="array" ref="W30">IF($I30="","",IF($D30="","",_xlfn.SWITCH($I30,"Equal allocation",ROUND($J30/12,2),"Weighted Allocation",$J30*-_xll.SI.TURNOVER(Connection,,$D30,W$2,W$3,$E$5,$E$12,_xll.SI.DIMENSIONS(Connection,$D$4,$E$4))/IF($F30=0,12,$F30),"Manual Allocation",AI30)))</f>
        <v>0</v>
      </c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</row>
    <row r="31" spans="1:35" s="29" customFormat="1" x14ac:dyDescent="0.45">
      <c r="A31" s="23">
        <v>-1</v>
      </c>
      <c r="B31" s="23"/>
      <c r="C31" s="23"/>
      <c r="D31" s="18" t="str">
        <v>40410</v>
      </c>
      <c r="E31" s="18" t="str">
        <v>Intercompany Revenue - From US</v>
      </c>
      <c r="F31" s="19">
        <v>0</v>
      </c>
      <c r="G31" s="49"/>
      <c r="H31" s="20" t="str" cm="1">
        <f t="array" ref="H31">IF(I31="","",IF($D31="","",_xll.SI.WRITEBACKBUDGET(Connection,$H$10,$H$11,FALSE,,$D31,,$D$4:$E$5,,$L$4:$W$4,$L31:$W31)))</f>
        <v>Pending</v>
      </c>
      <c r="I31" s="20" t="str">
        <f t="shared" si="2"/>
        <v>Equal Allocation</v>
      </c>
      <c r="J31" s="19">
        <f t="shared" si="3"/>
        <v>0</v>
      </c>
      <c r="K31" s="19">
        <f t="shared" si="4"/>
        <v>0</v>
      </c>
      <c r="L31" s="19" cm="1">
        <f t="array" ref="L31">IF($I31="","",IF($D31="","",_xlfn.SWITCH($I31,"Equal allocation",ROUND($J31/12,2),"Weighted Allocation",$J31*-_xll.SI.TURNOVER(Connection,,$D31,L$2,L$3,$E$5,$E$12,_xll.SI.DIMENSIONS(Connection,$D$4,$E$4))/IF($F31=0,12,$F31),"Manual Allocation",X31)))</f>
        <v>0</v>
      </c>
      <c r="M31" s="19" cm="1">
        <f t="array" ref="M31">IF($I31="","",IF($D31="","",_xlfn.SWITCH($I31,"Equal allocation",ROUND($J31/12,2),"Weighted Allocation",$J31*-_xll.SI.TURNOVER(Connection,,$D31,M$2,M$3,$E$5,$E$12,_xll.SI.DIMENSIONS(Connection,$D$4,$E$4))/IF($F31=0,12,$F31),"Manual Allocation",Y31)))</f>
        <v>0</v>
      </c>
      <c r="N31" s="19" cm="1">
        <f t="array" ref="N31">IF($I31="","",IF($D31="","",_xlfn.SWITCH($I31,"Equal allocation",ROUND($J31/12,2),"Weighted Allocation",$J31*-_xll.SI.TURNOVER(Connection,,$D31,N$2,N$3,$E$5,$E$12,_xll.SI.DIMENSIONS(Connection,$D$4,$E$4))/IF($F31=0,12,$F31),"Manual Allocation",Z31)))</f>
        <v>0</v>
      </c>
      <c r="O31" s="19" cm="1">
        <f t="array" ref="O31">IF($I31="","",IF($D31="","",_xlfn.SWITCH($I31,"Equal allocation",ROUND($J31/12,2),"Weighted Allocation",$J31*-_xll.SI.TURNOVER(Connection,,$D31,O$2,O$3,$E$5,$E$12,_xll.SI.DIMENSIONS(Connection,$D$4,$E$4))/IF($F31=0,12,$F31),"Manual Allocation",AA31)))</f>
        <v>0</v>
      </c>
      <c r="P31" s="19" cm="1">
        <f t="array" ref="P31">IF($I31="","",IF($D31="","",_xlfn.SWITCH($I31,"Equal allocation",ROUND($J31/12,2),"Weighted Allocation",$J31*-_xll.SI.TURNOVER(Connection,,$D31,P$2,P$3,$E$5,$E$12,_xll.SI.DIMENSIONS(Connection,$D$4,$E$4))/IF($F31=0,12,$F31),"Manual Allocation",AB31)))</f>
        <v>0</v>
      </c>
      <c r="Q31" s="19" cm="1">
        <f t="array" ref="Q31">IF($I31="","",IF($D31="","",_xlfn.SWITCH($I31,"Equal allocation",ROUND($J31/12,2),"Weighted Allocation",$J31*-_xll.SI.TURNOVER(Connection,,$D31,Q$2,Q$3,$E$5,$E$12,_xll.SI.DIMENSIONS(Connection,$D$4,$E$4))/IF($F31=0,12,$F31),"Manual Allocation",AC31)))</f>
        <v>0</v>
      </c>
      <c r="R31" s="19" cm="1">
        <f t="array" ref="R31">IF($I31="","",IF($D31="","",_xlfn.SWITCH($I31,"Equal allocation",ROUND($J31/12,2),"Weighted Allocation",$J31*-_xll.SI.TURNOVER(Connection,,$D31,R$2,R$3,$E$5,$E$12,_xll.SI.DIMENSIONS(Connection,$D$4,$E$4))/IF($F31=0,12,$F31),"Manual Allocation",AD31)))</f>
        <v>0</v>
      </c>
      <c r="S31" s="19" cm="1">
        <f t="array" ref="S31">IF($I31="","",IF($D31="","",_xlfn.SWITCH($I31,"Equal allocation",ROUND($J31/12,2),"Weighted Allocation",$J31*-_xll.SI.TURNOVER(Connection,,$D31,S$2,S$3,$E$5,$E$12,_xll.SI.DIMENSIONS(Connection,$D$4,$E$4))/IF($F31=0,12,$F31),"Manual Allocation",AE31)))</f>
        <v>0</v>
      </c>
      <c r="T31" s="19" cm="1">
        <f t="array" ref="T31">IF($I31="","",IF($D31="","",_xlfn.SWITCH($I31,"Equal allocation",ROUND($J31/12,2),"Weighted Allocation",$J31*-_xll.SI.TURNOVER(Connection,,$D31,T$2,T$3,$E$5,$E$12,_xll.SI.DIMENSIONS(Connection,$D$4,$E$4))/IF($F31=0,12,$F31),"Manual Allocation",AF31)))</f>
        <v>0</v>
      </c>
      <c r="U31" s="19" cm="1">
        <f t="array" ref="U31">IF($I31="","",IF($D31="","",_xlfn.SWITCH($I31,"Equal allocation",ROUND($J31/12,2),"Weighted Allocation",$J31*-_xll.SI.TURNOVER(Connection,,$D31,U$2,U$3,$E$5,$E$12,_xll.SI.DIMENSIONS(Connection,$D$4,$E$4))/IF($F31=0,12,$F31),"Manual Allocation",AG31)))</f>
        <v>0</v>
      </c>
      <c r="V31" s="19" cm="1">
        <f t="array" ref="V31">IF($I31="","",IF($D31="","",_xlfn.SWITCH($I31,"Equal allocation",ROUND($J31/12,2),"Weighted Allocation",$J31*-_xll.SI.TURNOVER(Connection,,$D31,V$2,V$3,$E$5,$E$12,_xll.SI.DIMENSIONS(Connection,$D$4,$E$4))/IF($F31=0,12,$F31),"Manual Allocation",AH31)))</f>
        <v>0</v>
      </c>
      <c r="W31" s="19" cm="1">
        <f t="array" ref="W31">IF($I31="","",IF($D31="","",_xlfn.SWITCH($I31,"Equal allocation",ROUND($J31/12,2),"Weighted Allocation",$J31*-_xll.SI.TURNOVER(Connection,,$D31,W$2,W$3,$E$5,$E$12,_xll.SI.DIMENSIONS(Connection,$D$4,$E$4))/IF($F31=0,12,$F31),"Manual Allocation",AI31)))</f>
        <v>0</v>
      </c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</row>
    <row r="32" spans="1:35" s="29" customFormat="1" x14ac:dyDescent="0.45">
      <c r="A32" s="23">
        <v>-1</v>
      </c>
      <c r="B32" s="23"/>
      <c r="C32" s="23"/>
      <c r="D32" s="18" t="str">
        <v>40500</v>
      </c>
      <c r="E32" s="18" t="str">
        <v>OE Subscriptions</v>
      </c>
      <c r="F32" s="19">
        <v>57400</v>
      </c>
      <c r="G32" s="49"/>
      <c r="H32" s="20" t="str" cm="1">
        <f t="array" ref="H32">IF(I32="","",IF($D32="","",_xll.SI.WRITEBACKBUDGET(Connection,$H$10,$H$11,FALSE,,$D32,,$D$4:$E$5,,$L$4:$W$4,$L32:$W32)))</f>
        <v>Pending</v>
      </c>
      <c r="I32" s="20" t="str">
        <f t="shared" si="2"/>
        <v>Equal Allocation</v>
      </c>
      <c r="J32" s="19">
        <f t="shared" si="3"/>
        <v>57400</v>
      </c>
      <c r="K32" s="19">
        <f t="shared" si="4"/>
        <v>57399.960000000014</v>
      </c>
      <c r="L32" s="19" cm="1">
        <f t="array" ref="L32">IF($I32="","",IF($D32="","",_xlfn.SWITCH($I32,"Equal allocation",ROUND($J32/12,2),"Weighted Allocation",$J32*-_xll.SI.TURNOVER(Connection,,$D32,L$2,L$3,$E$5,$E$12,_xll.SI.DIMENSIONS(Connection,$D$4,$E$4))/IF($F32=0,12,$F32),"Manual Allocation",X32)))</f>
        <v>4783.33</v>
      </c>
      <c r="M32" s="19" cm="1">
        <f t="array" ref="M32">IF($I32="","",IF($D32="","",_xlfn.SWITCH($I32,"Equal allocation",ROUND($J32/12,2),"Weighted Allocation",$J32*-_xll.SI.TURNOVER(Connection,,$D32,M$2,M$3,$E$5,$E$12,_xll.SI.DIMENSIONS(Connection,$D$4,$E$4))/IF($F32=0,12,$F32),"Manual Allocation",Y32)))</f>
        <v>4783.33</v>
      </c>
      <c r="N32" s="19" cm="1">
        <f t="array" ref="N32">IF($I32="","",IF($D32="","",_xlfn.SWITCH($I32,"Equal allocation",ROUND($J32/12,2),"Weighted Allocation",$J32*-_xll.SI.TURNOVER(Connection,,$D32,N$2,N$3,$E$5,$E$12,_xll.SI.DIMENSIONS(Connection,$D$4,$E$4))/IF($F32=0,12,$F32),"Manual Allocation",Z32)))</f>
        <v>4783.33</v>
      </c>
      <c r="O32" s="19" cm="1">
        <f t="array" ref="O32">IF($I32="","",IF($D32="","",_xlfn.SWITCH($I32,"Equal allocation",ROUND($J32/12,2),"Weighted Allocation",$J32*-_xll.SI.TURNOVER(Connection,,$D32,O$2,O$3,$E$5,$E$12,_xll.SI.DIMENSIONS(Connection,$D$4,$E$4))/IF($F32=0,12,$F32),"Manual Allocation",AA32)))</f>
        <v>4783.33</v>
      </c>
      <c r="P32" s="19" cm="1">
        <f t="array" ref="P32">IF($I32="","",IF($D32="","",_xlfn.SWITCH($I32,"Equal allocation",ROUND($J32/12,2),"Weighted Allocation",$J32*-_xll.SI.TURNOVER(Connection,,$D32,P$2,P$3,$E$5,$E$12,_xll.SI.DIMENSIONS(Connection,$D$4,$E$4))/IF($F32=0,12,$F32),"Manual Allocation",AB32)))</f>
        <v>4783.33</v>
      </c>
      <c r="Q32" s="19" cm="1">
        <f t="array" ref="Q32">IF($I32="","",IF($D32="","",_xlfn.SWITCH($I32,"Equal allocation",ROUND($J32/12,2),"Weighted Allocation",$J32*-_xll.SI.TURNOVER(Connection,,$D32,Q$2,Q$3,$E$5,$E$12,_xll.SI.DIMENSIONS(Connection,$D$4,$E$4))/IF($F32=0,12,$F32),"Manual Allocation",AC32)))</f>
        <v>4783.33</v>
      </c>
      <c r="R32" s="19" cm="1">
        <f t="array" ref="R32">IF($I32="","",IF($D32="","",_xlfn.SWITCH($I32,"Equal allocation",ROUND($J32/12,2),"Weighted Allocation",$J32*-_xll.SI.TURNOVER(Connection,,$D32,R$2,R$3,$E$5,$E$12,_xll.SI.DIMENSIONS(Connection,$D$4,$E$4))/IF($F32=0,12,$F32),"Manual Allocation",AD32)))</f>
        <v>4783.33</v>
      </c>
      <c r="S32" s="19" cm="1">
        <f t="array" ref="S32">IF($I32="","",IF($D32="","",_xlfn.SWITCH($I32,"Equal allocation",ROUND($J32/12,2),"Weighted Allocation",$J32*-_xll.SI.TURNOVER(Connection,,$D32,S$2,S$3,$E$5,$E$12,_xll.SI.DIMENSIONS(Connection,$D$4,$E$4))/IF($F32=0,12,$F32),"Manual Allocation",AE32)))</f>
        <v>4783.33</v>
      </c>
      <c r="T32" s="19" cm="1">
        <f t="array" ref="T32">IF($I32="","",IF($D32="","",_xlfn.SWITCH($I32,"Equal allocation",ROUND($J32/12,2),"Weighted Allocation",$J32*-_xll.SI.TURNOVER(Connection,,$D32,T$2,T$3,$E$5,$E$12,_xll.SI.DIMENSIONS(Connection,$D$4,$E$4))/IF($F32=0,12,$F32),"Manual Allocation",AF32)))</f>
        <v>4783.33</v>
      </c>
      <c r="U32" s="19" cm="1">
        <f t="array" ref="U32">IF($I32="","",IF($D32="","",_xlfn.SWITCH($I32,"Equal allocation",ROUND($J32/12,2),"Weighted Allocation",$J32*-_xll.SI.TURNOVER(Connection,,$D32,U$2,U$3,$E$5,$E$12,_xll.SI.DIMENSIONS(Connection,$D$4,$E$4))/IF($F32=0,12,$F32),"Manual Allocation",AG32)))</f>
        <v>4783.33</v>
      </c>
      <c r="V32" s="19" cm="1">
        <f t="array" ref="V32">IF($I32="","",IF($D32="","",_xlfn.SWITCH($I32,"Equal allocation",ROUND($J32/12,2),"Weighted Allocation",$J32*-_xll.SI.TURNOVER(Connection,,$D32,V$2,V$3,$E$5,$E$12,_xll.SI.DIMENSIONS(Connection,$D$4,$E$4))/IF($F32=0,12,$F32),"Manual Allocation",AH32)))</f>
        <v>4783.33</v>
      </c>
      <c r="W32" s="19" cm="1">
        <f t="array" ref="W32">IF($I32="","",IF($D32="","",_xlfn.SWITCH($I32,"Equal allocation",ROUND($J32/12,2),"Weighted Allocation",$J32*-_xll.SI.TURNOVER(Connection,,$D32,W$2,W$3,$E$5,$E$12,_xll.SI.DIMENSIONS(Connection,$D$4,$E$4))/IF($F32=0,12,$F32),"Manual Allocation",AI32)))</f>
        <v>4783.33</v>
      </c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</row>
    <row r="33" spans="1:35" s="29" customFormat="1" x14ac:dyDescent="0.45">
      <c r="A33" s="23">
        <v>-1</v>
      </c>
      <c r="B33" s="23"/>
      <c r="C33" s="23"/>
      <c r="D33" s="18" t="str">
        <v>40600</v>
      </c>
      <c r="E33" s="18" t="str">
        <v>Contract Subscriptions</v>
      </c>
      <c r="F33" s="19">
        <v>0</v>
      </c>
      <c r="G33" s="49"/>
      <c r="H33" s="20" t="str" cm="1">
        <f t="array" ref="H33">IF(I33="","",IF($D33="","",_xll.SI.WRITEBACKBUDGET(Connection,$H$10,$H$11,FALSE,,$D33,,$D$4:$E$5,,$L$4:$W$4,$L33:$W33)))</f>
        <v>Pending</v>
      </c>
      <c r="I33" s="20" t="str">
        <f t="shared" si="2"/>
        <v>Equal Allocation</v>
      </c>
      <c r="J33" s="19">
        <f t="shared" si="3"/>
        <v>0</v>
      </c>
      <c r="K33" s="19">
        <f t="shared" si="4"/>
        <v>0</v>
      </c>
      <c r="L33" s="19" cm="1">
        <f t="array" ref="L33">IF($I33="","",IF($D33="","",_xlfn.SWITCH($I33,"Equal allocation",ROUND($J33/12,2),"Weighted Allocation",$J33*-_xll.SI.TURNOVER(Connection,,$D33,L$2,L$3,$E$5,$E$12,_xll.SI.DIMENSIONS(Connection,$D$4,$E$4))/IF($F33=0,12,$F33),"Manual Allocation",X33)))</f>
        <v>0</v>
      </c>
      <c r="M33" s="19" cm="1">
        <f t="array" ref="M33">IF($I33="","",IF($D33="","",_xlfn.SWITCH($I33,"Equal allocation",ROUND($J33/12,2),"Weighted Allocation",$J33*-_xll.SI.TURNOVER(Connection,,$D33,M$2,M$3,$E$5,$E$12,_xll.SI.DIMENSIONS(Connection,$D$4,$E$4))/IF($F33=0,12,$F33),"Manual Allocation",Y33)))</f>
        <v>0</v>
      </c>
      <c r="N33" s="19" cm="1">
        <f t="array" ref="N33">IF($I33="","",IF($D33="","",_xlfn.SWITCH($I33,"Equal allocation",ROUND($J33/12,2),"Weighted Allocation",$J33*-_xll.SI.TURNOVER(Connection,,$D33,N$2,N$3,$E$5,$E$12,_xll.SI.DIMENSIONS(Connection,$D$4,$E$4))/IF($F33=0,12,$F33),"Manual Allocation",Z33)))</f>
        <v>0</v>
      </c>
      <c r="O33" s="19" cm="1">
        <f t="array" ref="O33">IF($I33="","",IF($D33="","",_xlfn.SWITCH($I33,"Equal allocation",ROUND($J33/12,2),"Weighted Allocation",$J33*-_xll.SI.TURNOVER(Connection,,$D33,O$2,O$3,$E$5,$E$12,_xll.SI.DIMENSIONS(Connection,$D$4,$E$4))/IF($F33=0,12,$F33),"Manual Allocation",AA33)))</f>
        <v>0</v>
      </c>
      <c r="P33" s="19" cm="1">
        <f t="array" ref="P33">IF($I33="","",IF($D33="","",_xlfn.SWITCH($I33,"Equal allocation",ROUND($J33/12,2),"Weighted Allocation",$J33*-_xll.SI.TURNOVER(Connection,,$D33,P$2,P$3,$E$5,$E$12,_xll.SI.DIMENSIONS(Connection,$D$4,$E$4))/IF($F33=0,12,$F33),"Manual Allocation",AB33)))</f>
        <v>0</v>
      </c>
      <c r="Q33" s="19" cm="1">
        <f t="array" ref="Q33">IF($I33="","",IF($D33="","",_xlfn.SWITCH($I33,"Equal allocation",ROUND($J33/12,2),"Weighted Allocation",$J33*-_xll.SI.TURNOVER(Connection,,$D33,Q$2,Q$3,$E$5,$E$12,_xll.SI.DIMENSIONS(Connection,$D$4,$E$4))/IF($F33=0,12,$F33),"Manual Allocation",AC33)))</f>
        <v>0</v>
      </c>
      <c r="R33" s="19" cm="1">
        <f t="array" ref="R33">IF($I33="","",IF($D33="","",_xlfn.SWITCH($I33,"Equal allocation",ROUND($J33/12,2),"Weighted Allocation",$J33*-_xll.SI.TURNOVER(Connection,,$D33,R$2,R$3,$E$5,$E$12,_xll.SI.DIMENSIONS(Connection,$D$4,$E$4))/IF($F33=0,12,$F33),"Manual Allocation",AD33)))</f>
        <v>0</v>
      </c>
      <c r="S33" s="19" cm="1">
        <f t="array" ref="S33">IF($I33="","",IF($D33="","",_xlfn.SWITCH($I33,"Equal allocation",ROUND($J33/12,2),"Weighted Allocation",$J33*-_xll.SI.TURNOVER(Connection,,$D33,S$2,S$3,$E$5,$E$12,_xll.SI.DIMENSIONS(Connection,$D$4,$E$4))/IF($F33=0,12,$F33),"Manual Allocation",AE33)))</f>
        <v>0</v>
      </c>
      <c r="T33" s="19" cm="1">
        <f t="array" ref="T33">IF($I33="","",IF($D33="","",_xlfn.SWITCH($I33,"Equal allocation",ROUND($J33/12,2),"Weighted Allocation",$J33*-_xll.SI.TURNOVER(Connection,,$D33,T$2,T$3,$E$5,$E$12,_xll.SI.DIMENSIONS(Connection,$D$4,$E$4))/IF($F33=0,12,$F33),"Manual Allocation",AF33)))</f>
        <v>0</v>
      </c>
      <c r="U33" s="19" cm="1">
        <f t="array" ref="U33">IF($I33="","",IF($D33="","",_xlfn.SWITCH($I33,"Equal allocation",ROUND($J33/12,2),"Weighted Allocation",$J33*-_xll.SI.TURNOVER(Connection,,$D33,U$2,U$3,$E$5,$E$12,_xll.SI.DIMENSIONS(Connection,$D$4,$E$4))/IF($F33=0,12,$F33),"Manual Allocation",AG33)))</f>
        <v>0</v>
      </c>
      <c r="V33" s="19" cm="1">
        <f t="array" ref="V33">IF($I33="","",IF($D33="","",_xlfn.SWITCH($I33,"Equal allocation",ROUND($J33/12,2),"Weighted Allocation",$J33*-_xll.SI.TURNOVER(Connection,,$D33,V$2,V$3,$E$5,$E$12,_xll.SI.DIMENSIONS(Connection,$D$4,$E$4))/IF($F33=0,12,$F33),"Manual Allocation",AH33)))</f>
        <v>0</v>
      </c>
      <c r="W33" s="19" cm="1">
        <f t="array" ref="W33">IF($I33="","",IF($D33="","",_xlfn.SWITCH($I33,"Equal allocation",ROUND($J33/12,2),"Weighted Allocation",$J33*-_xll.SI.TURNOVER(Connection,,$D33,W$2,W$3,$E$5,$E$12,_xll.SI.DIMENSIONS(Connection,$D$4,$E$4))/IF($F33=0,12,$F33),"Manual Allocation",AI33)))</f>
        <v>0</v>
      </c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</row>
    <row r="34" spans="1:35" s="29" customFormat="1" x14ac:dyDescent="0.45">
      <c r="A34" s="23">
        <v>-1</v>
      </c>
      <c r="B34" s="23"/>
      <c r="C34" s="23"/>
      <c r="D34" s="18" t="str">
        <v>40600-101</v>
      </c>
      <c r="E34" s="18" t="str">
        <v>Contract Subscriptions - Unbilled</v>
      </c>
      <c r="F34" s="19">
        <v>0</v>
      </c>
      <c r="G34" s="49"/>
      <c r="H34" s="20" t="str" cm="1">
        <f t="array" ref="H34">IF(I34="","",IF($D34="","",_xll.SI.WRITEBACKBUDGET(Connection,$H$10,$H$11,FALSE,,$D34,,$D$4:$E$5,,$L$4:$W$4,$L34:$W34)))</f>
        <v>Pending</v>
      </c>
      <c r="I34" s="20" t="str">
        <f t="shared" si="2"/>
        <v>Equal Allocation</v>
      </c>
      <c r="J34" s="19">
        <f t="shared" si="3"/>
        <v>0</v>
      </c>
      <c r="K34" s="19">
        <f t="shared" si="4"/>
        <v>0</v>
      </c>
      <c r="L34" s="19" cm="1">
        <f t="array" ref="L34">IF($I34="","",IF($D34="","",_xlfn.SWITCH($I34,"Equal allocation",ROUND($J34/12,2),"Weighted Allocation",$J34*-_xll.SI.TURNOVER(Connection,,$D34,L$2,L$3,$E$5,$E$12,_xll.SI.DIMENSIONS(Connection,$D$4,$E$4))/IF($F34=0,12,$F34),"Manual Allocation",X34)))</f>
        <v>0</v>
      </c>
      <c r="M34" s="19" cm="1">
        <f t="array" ref="M34">IF($I34="","",IF($D34="","",_xlfn.SWITCH($I34,"Equal allocation",ROUND($J34/12,2),"Weighted Allocation",$J34*-_xll.SI.TURNOVER(Connection,,$D34,M$2,M$3,$E$5,$E$12,_xll.SI.DIMENSIONS(Connection,$D$4,$E$4))/IF($F34=0,12,$F34),"Manual Allocation",Y34)))</f>
        <v>0</v>
      </c>
      <c r="N34" s="19" cm="1">
        <f t="array" ref="N34">IF($I34="","",IF($D34="","",_xlfn.SWITCH($I34,"Equal allocation",ROUND($J34/12,2),"Weighted Allocation",$J34*-_xll.SI.TURNOVER(Connection,,$D34,N$2,N$3,$E$5,$E$12,_xll.SI.DIMENSIONS(Connection,$D$4,$E$4))/IF($F34=0,12,$F34),"Manual Allocation",Z34)))</f>
        <v>0</v>
      </c>
      <c r="O34" s="19" cm="1">
        <f t="array" ref="O34">IF($I34="","",IF($D34="","",_xlfn.SWITCH($I34,"Equal allocation",ROUND($J34/12,2),"Weighted Allocation",$J34*-_xll.SI.TURNOVER(Connection,,$D34,O$2,O$3,$E$5,$E$12,_xll.SI.DIMENSIONS(Connection,$D$4,$E$4))/IF($F34=0,12,$F34),"Manual Allocation",AA34)))</f>
        <v>0</v>
      </c>
      <c r="P34" s="19" cm="1">
        <f t="array" ref="P34">IF($I34="","",IF($D34="","",_xlfn.SWITCH($I34,"Equal allocation",ROUND($J34/12,2),"Weighted Allocation",$J34*-_xll.SI.TURNOVER(Connection,,$D34,P$2,P$3,$E$5,$E$12,_xll.SI.DIMENSIONS(Connection,$D$4,$E$4))/IF($F34=0,12,$F34),"Manual Allocation",AB34)))</f>
        <v>0</v>
      </c>
      <c r="Q34" s="19" cm="1">
        <f t="array" ref="Q34">IF($I34="","",IF($D34="","",_xlfn.SWITCH($I34,"Equal allocation",ROUND($J34/12,2),"Weighted Allocation",$J34*-_xll.SI.TURNOVER(Connection,,$D34,Q$2,Q$3,$E$5,$E$12,_xll.SI.DIMENSIONS(Connection,$D$4,$E$4))/IF($F34=0,12,$F34),"Manual Allocation",AC34)))</f>
        <v>0</v>
      </c>
      <c r="R34" s="19" cm="1">
        <f t="array" ref="R34">IF($I34="","",IF($D34="","",_xlfn.SWITCH($I34,"Equal allocation",ROUND($J34/12,2),"Weighted Allocation",$J34*-_xll.SI.TURNOVER(Connection,,$D34,R$2,R$3,$E$5,$E$12,_xll.SI.DIMENSIONS(Connection,$D$4,$E$4))/IF($F34=0,12,$F34),"Manual Allocation",AD34)))</f>
        <v>0</v>
      </c>
      <c r="S34" s="19" cm="1">
        <f t="array" ref="S34">IF($I34="","",IF($D34="","",_xlfn.SWITCH($I34,"Equal allocation",ROUND($J34/12,2),"Weighted Allocation",$J34*-_xll.SI.TURNOVER(Connection,,$D34,S$2,S$3,$E$5,$E$12,_xll.SI.DIMENSIONS(Connection,$D$4,$E$4))/IF($F34=0,12,$F34),"Manual Allocation",AE34)))</f>
        <v>0</v>
      </c>
      <c r="T34" s="19" cm="1">
        <f t="array" ref="T34">IF($I34="","",IF($D34="","",_xlfn.SWITCH($I34,"Equal allocation",ROUND($J34/12,2),"Weighted Allocation",$J34*-_xll.SI.TURNOVER(Connection,,$D34,T$2,T$3,$E$5,$E$12,_xll.SI.DIMENSIONS(Connection,$D$4,$E$4))/IF($F34=0,12,$F34),"Manual Allocation",AF34)))</f>
        <v>0</v>
      </c>
      <c r="U34" s="19" cm="1">
        <f t="array" ref="U34">IF($I34="","",IF($D34="","",_xlfn.SWITCH($I34,"Equal allocation",ROUND($J34/12,2),"Weighted Allocation",$J34*-_xll.SI.TURNOVER(Connection,,$D34,U$2,U$3,$E$5,$E$12,_xll.SI.DIMENSIONS(Connection,$D$4,$E$4))/IF($F34=0,12,$F34),"Manual Allocation",AG34)))</f>
        <v>0</v>
      </c>
      <c r="V34" s="19" cm="1">
        <f t="array" ref="V34">IF($I34="","",IF($D34="","",_xlfn.SWITCH($I34,"Equal allocation",ROUND($J34/12,2),"Weighted Allocation",$J34*-_xll.SI.TURNOVER(Connection,,$D34,V$2,V$3,$E$5,$E$12,_xll.SI.DIMENSIONS(Connection,$D$4,$E$4))/IF($F34=0,12,$F34),"Manual Allocation",AH34)))</f>
        <v>0</v>
      </c>
      <c r="W34" s="19" cm="1">
        <f t="array" ref="W34">IF($I34="","",IF($D34="","",_xlfn.SWITCH($I34,"Equal allocation",ROUND($J34/12,2),"Weighted Allocation",$J34*-_xll.SI.TURNOVER(Connection,,$D34,W$2,W$3,$E$5,$E$12,_xll.SI.DIMENSIONS(Connection,$D$4,$E$4))/IF($F34=0,12,$F34),"Manual Allocation",AI34)))</f>
        <v>0</v>
      </c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</row>
    <row r="35" spans="1:35" s="29" customFormat="1" x14ac:dyDescent="0.45">
      <c r="A35" s="23">
        <v>-1</v>
      </c>
      <c r="B35" s="23"/>
      <c r="C35" s="23"/>
      <c r="D35" s="18" t="str">
        <v>40600-102</v>
      </c>
      <c r="E35" s="18" t="str">
        <v>Contract Subscriptions - Billed</v>
      </c>
      <c r="F35" s="19">
        <v>0</v>
      </c>
      <c r="G35" s="49"/>
      <c r="H35" s="20" t="str" cm="1">
        <f t="array" ref="H35">IF(I35="","",IF($D35="","",_xll.SI.WRITEBACKBUDGET(Connection,$H$10,$H$11,FALSE,,$D35,,$D$4:$E$5,,$L$4:$W$4,$L35:$W35)))</f>
        <v>Pending</v>
      </c>
      <c r="I35" s="20" t="str">
        <f t="shared" si="2"/>
        <v>Equal Allocation</v>
      </c>
      <c r="J35" s="19">
        <f t="shared" si="3"/>
        <v>0</v>
      </c>
      <c r="K35" s="19">
        <f t="shared" si="4"/>
        <v>0</v>
      </c>
      <c r="L35" s="19" cm="1">
        <f t="array" ref="L35">IF($I35="","",IF($D35="","",_xlfn.SWITCH($I35,"Equal allocation",ROUND($J35/12,2),"Weighted Allocation",$J35*-_xll.SI.TURNOVER(Connection,,$D35,L$2,L$3,$E$5,$E$12,_xll.SI.DIMENSIONS(Connection,$D$4,$E$4))/IF($F35=0,12,$F35),"Manual Allocation",X35)))</f>
        <v>0</v>
      </c>
      <c r="M35" s="19" cm="1">
        <f t="array" ref="M35">IF($I35="","",IF($D35="","",_xlfn.SWITCH($I35,"Equal allocation",ROUND($J35/12,2),"Weighted Allocation",$J35*-_xll.SI.TURNOVER(Connection,,$D35,M$2,M$3,$E$5,$E$12,_xll.SI.DIMENSIONS(Connection,$D$4,$E$4))/IF($F35=0,12,$F35),"Manual Allocation",Y35)))</f>
        <v>0</v>
      </c>
      <c r="N35" s="19" cm="1">
        <f t="array" ref="N35">IF($I35="","",IF($D35="","",_xlfn.SWITCH($I35,"Equal allocation",ROUND($J35/12,2),"Weighted Allocation",$J35*-_xll.SI.TURNOVER(Connection,,$D35,N$2,N$3,$E$5,$E$12,_xll.SI.DIMENSIONS(Connection,$D$4,$E$4))/IF($F35=0,12,$F35),"Manual Allocation",Z35)))</f>
        <v>0</v>
      </c>
      <c r="O35" s="19" cm="1">
        <f t="array" ref="O35">IF($I35="","",IF($D35="","",_xlfn.SWITCH($I35,"Equal allocation",ROUND($J35/12,2),"Weighted Allocation",$J35*-_xll.SI.TURNOVER(Connection,,$D35,O$2,O$3,$E$5,$E$12,_xll.SI.DIMENSIONS(Connection,$D$4,$E$4))/IF($F35=0,12,$F35),"Manual Allocation",AA35)))</f>
        <v>0</v>
      </c>
      <c r="P35" s="19" cm="1">
        <f t="array" ref="P35">IF($I35="","",IF($D35="","",_xlfn.SWITCH($I35,"Equal allocation",ROUND($J35/12,2),"Weighted Allocation",$J35*-_xll.SI.TURNOVER(Connection,,$D35,P$2,P$3,$E$5,$E$12,_xll.SI.DIMENSIONS(Connection,$D$4,$E$4))/IF($F35=0,12,$F35),"Manual Allocation",AB35)))</f>
        <v>0</v>
      </c>
      <c r="Q35" s="19" cm="1">
        <f t="array" ref="Q35">IF($I35="","",IF($D35="","",_xlfn.SWITCH($I35,"Equal allocation",ROUND($J35/12,2),"Weighted Allocation",$J35*-_xll.SI.TURNOVER(Connection,,$D35,Q$2,Q$3,$E$5,$E$12,_xll.SI.DIMENSIONS(Connection,$D$4,$E$4))/IF($F35=0,12,$F35),"Manual Allocation",AC35)))</f>
        <v>0</v>
      </c>
      <c r="R35" s="19" cm="1">
        <f t="array" ref="R35">IF($I35="","",IF($D35="","",_xlfn.SWITCH($I35,"Equal allocation",ROUND($J35/12,2),"Weighted Allocation",$J35*-_xll.SI.TURNOVER(Connection,,$D35,R$2,R$3,$E$5,$E$12,_xll.SI.DIMENSIONS(Connection,$D$4,$E$4))/IF($F35=0,12,$F35),"Manual Allocation",AD35)))</f>
        <v>0</v>
      </c>
      <c r="S35" s="19" cm="1">
        <f t="array" ref="S35">IF($I35="","",IF($D35="","",_xlfn.SWITCH($I35,"Equal allocation",ROUND($J35/12,2),"Weighted Allocation",$J35*-_xll.SI.TURNOVER(Connection,,$D35,S$2,S$3,$E$5,$E$12,_xll.SI.DIMENSIONS(Connection,$D$4,$E$4))/IF($F35=0,12,$F35),"Manual Allocation",AE35)))</f>
        <v>0</v>
      </c>
      <c r="T35" s="19" cm="1">
        <f t="array" ref="T35">IF($I35="","",IF($D35="","",_xlfn.SWITCH($I35,"Equal allocation",ROUND($J35/12,2),"Weighted Allocation",$J35*-_xll.SI.TURNOVER(Connection,,$D35,T$2,T$3,$E$5,$E$12,_xll.SI.DIMENSIONS(Connection,$D$4,$E$4))/IF($F35=0,12,$F35),"Manual Allocation",AF35)))</f>
        <v>0</v>
      </c>
      <c r="U35" s="19" cm="1">
        <f t="array" ref="U35">IF($I35="","",IF($D35="","",_xlfn.SWITCH($I35,"Equal allocation",ROUND($J35/12,2),"Weighted Allocation",$J35*-_xll.SI.TURNOVER(Connection,,$D35,U$2,U$3,$E$5,$E$12,_xll.SI.DIMENSIONS(Connection,$D$4,$E$4))/IF($F35=0,12,$F35),"Manual Allocation",AG35)))</f>
        <v>0</v>
      </c>
      <c r="V35" s="19" cm="1">
        <f t="array" ref="V35">IF($I35="","",IF($D35="","",_xlfn.SWITCH($I35,"Equal allocation",ROUND($J35/12,2),"Weighted Allocation",$J35*-_xll.SI.TURNOVER(Connection,,$D35,V$2,V$3,$E$5,$E$12,_xll.SI.DIMENSIONS(Connection,$D$4,$E$4))/IF($F35=0,12,$F35),"Manual Allocation",AH35)))</f>
        <v>0</v>
      </c>
      <c r="W35" s="19" cm="1">
        <f t="array" ref="W35">IF($I35="","",IF($D35="","",_xlfn.SWITCH($I35,"Equal allocation",ROUND($J35/12,2),"Weighted Allocation",$J35*-_xll.SI.TURNOVER(Connection,,$D35,W$2,W$3,$E$5,$E$12,_xll.SI.DIMENSIONS(Connection,$D$4,$E$4))/IF($F35=0,12,$F35),"Manual Allocation",AI35)))</f>
        <v>0</v>
      </c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</row>
    <row r="36" spans="1:35" s="29" customFormat="1" x14ac:dyDescent="0.45">
      <c r="A36" s="23">
        <v>-1</v>
      </c>
      <c r="B36" s="23"/>
      <c r="C36" s="23"/>
      <c r="D36" s="18" t="str">
        <v>40600-103</v>
      </c>
      <c r="E36" s="18" t="str">
        <v>Contract Subscriptions - Paid</v>
      </c>
      <c r="F36" s="19">
        <v>0</v>
      </c>
      <c r="G36" s="49"/>
      <c r="H36" s="20" t="str" cm="1">
        <f t="array" ref="H36">IF(I36="","",IF($D36="","",_xll.SI.WRITEBACKBUDGET(Connection,$H$10,$H$11,FALSE,,$D36,,$D$4:$E$5,,$L$4:$W$4,$L36:$W36)))</f>
        <v>Pending</v>
      </c>
      <c r="I36" s="20" t="str">
        <f t="shared" si="2"/>
        <v>Equal Allocation</v>
      </c>
      <c r="J36" s="19">
        <f t="shared" si="3"/>
        <v>0</v>
      </c>
      <c r="K36" s="19">
        <f t="shared" si="4"/>
        <v>0</v>
      </c>
      <c r="L36" s="19" cm="1">
        <f t="array" ref="L36">IF($I36="","",IF($D36="","",_xlfn.SWITCH($I36,"Equal allocation",ROUND($J36/12,2),"Weighted Allocation",$J36*-_xll.SI.TURNOVER(Connection,,$D36,L$2,L$3,$E$5,$E$12,_xll.SI.DIMENSIONS(Connection,$D$4,$E$4))/IF($F36=0,12,$F36),"Manual Allocation",X36)))</f>
        <v>0</v>
      </c>
      <c r="M36" s="19" cm="1">
        <f t="array" ref="M36">IF($I36="","",IF($D36="","",_xlfn.SWITCH($I36,"Equal allocation",ROUND($J36/12,2),"Weighted Allocation",$J36*-_xll.SI.TURNOVER(Connection,,$D36,M$2,M$3,$E$5,$E$12,_xll.SI.DIMENSIONS(Connection,$D$4,$E$4))/IF($F36=0,12,$F36),"Manual Allocation",Y36)))</f>
        <v>0</v>
      </c>
      <c r="N36" s="19" cm="1">
        <f t="array" ref="N36">IF($I36="","",IF($D36="","",_xlfn.SWITCH($I36,"Equal allocation",ROUND($J36/12,2),"Weighted Allocation",$J36*-_xll.SI.TURNOVER(Connection,,$D36,N$2,N$3,$E$5,$E$12,_xll.SI.DIMENSIONS(Connection,$D$4,$E$4))/IF($F36=0,12,$F36),"Manual Allocation",Z36)))</f>
        <v>0</v>
      </c>
      <c r="O36" s="19" cm="1">
        <f t="array" ref="O36">IF($I36="","",IF($D36="","",_xlfn.SWITCH($I36,"Equal allocation",ROUND($J36/12,2),"Weighted Allocation",$J36*-_xll.SI.TURNOVER(Connection,,$D36,O$2,O$3,$E$5,$E$12,_xll.SI.DIMENSIONS(Connection,$D$4,$E$4))/IF($F36=0,12,$F36),"Manual Allocation",AA36)))</f>
        <v>0</v>
      </c>
      <c r="P36" s="19" cm="1">
        <f t="array" ref="P36">IF($I36="","",IF($D36="","",_xlfn.SWITCH($I36,"Equal allocation",ROUND($J36/12,2),"Weighted Allocation",$J36*-_xll.SI.TURNOVER(Connection,,$D36,P$2,P$3,$E$5,$E$12,_xll.SI.DIMENSIONS(Connection,$D$4,$E$4))/IF($F36=0,12,$F36),"Manual Allocation",AB36)))</f>
        <v>0</v>
      </c>
      <c r="Q36" s="19" cm="1">
        <f t="array" ref="Q36">IF($I36="","",IF($D36="","",_xlfn.SWITCH($I36,"Equal allocation",ROUND($J36/12,2),"Weighted Allocation",$J36*-_xll.SI.TURNOVER(Connection,,$D36,Q$2,Q$3,$E$5,$E$12,_xll.SI.DIMENSIONS(Connection,$D$4,$E$4))/IF($F36=0,12,$F36),"Manual Allocation",AC36)))</f>
        <v>0</v>
      </c>
      <c r="R36" s="19" cm="1">
        <f t="array" ref="R36">IF($I36="","",IF($D36="","",_xlfn.SWITCH($I36,"Equal allocation",ROUND($J36/12,2),"Weighted Allocation",$J36*-_xll.SI.TURNOVER(Connection,,$D36,R$2,R$3,$E$5,$E$12,_xll.SI.DIMENSIONS(Connection,$D$4,$E$4))/IF($F36=0,12,$F36),"Manual Allocation",AD36)))</f>
        <v>0</v>
      </c>
      <c r="S36" s="19" cm="1">
        <f t="array" ref="S36">IF($I36="","",IF($D36="","",_xlfn.SWITCH($I36,"Equal allocation",ROUND($J36/12,2),"Weighted Allocation",$J36*-_xll.SI.TURNOVER(Connection,,$D36,S$2,S$3,$E$5,$E$12,_xll.SI.DIMENSIONS(Connection,$D$4,$E$4))/IF($F36=0,12,$F36),"Manual Allocation",AE36)))</f>
        <v>0</v>
      </c>
      <c r="T36" s="19" cm="1">
        <f t="array" ref="T36">IF($I36="","",IF($D36="","",_xlfn.SWITCH($I36,"Equal allocation",ROUND($J36/12,2),"Weighted Allocation",$J36*-_xll.SI.TURNOVER(Connection,,$D36,T$2,T$3,$E$5,$E$12,_xll.SI.DIMENSIONS(Connection,$D$4,$E$4))/IF($F36=0,12,$F36),"Manual Allocation",AF36)))</f>
        <v>0</v>
      </c>
      <c r="U36" s="19" cm="1">
        <f t="array" ref="U36">IF($I36="","",IF($D36="","",_xlfn.SWITCH($I36,"Equal allocation",ROUND($J36/12,2),"Weighted Allocation",$J36*-_xll.SI.TURNOVER(Connection,,$D36,U$2,U$3,$E$5,$E$12,_xll.SI.DIMENSIONS(Connection,$D$4,$E$4))/IF($F36=0,12,$F36),"Manual Allocation",AG36)))</f>
        <v>0</v>
      </c>
      <c r="V36" s="19" cm="1">
        <f t="array" ref="V36">IF($I36="","",IF($D36="","",_xlfn.SWITCH($I36,"Equal allocation",ROUND($J36/12,2),"Weighted Allocation",$J36*-_xll.SI.TURNOVER(Connection,,$D36,V$2,V$3,$E$5,$E$12,_xll.SI.DIMENSIONS(Connection,$D$4,$E$4))/IF($F36=0,12,$F36),"Manual Allocation",AH36)))</f>
        <v>0</v>
      </c>
      <c r="W36" s="19" cm="1">
        <f t="array" ref="W36">IF($I36="","",IF($D36="","",_xlfn.SWITCH($I36,"Equal allocation",ROUND($J36/12,2),"Weighted Allocation",$J36*-_xll.SI.TURNOVER(Connection,,$D36,W$2,W$3,$E$5,$E$12,_xll.SI.DIMENSIONS(Connection,$D$4,$E$4))/IF($F36=0,12,$F36),"Manual Allocation",AI36)))</f>
        <v>0</v>
      </c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</row>
    <row r="37" spans="1:35" s="29" customFormat="1" x14ac:dyDescent="0.45">
      <c r="A37" s="23">
        <v>-1</v>
      </c>
      <c r="B37" s="23"/>
      <c r="C37" s="23"/>
      <c r="D37" s="18" t="str">
        <v>40700</v>
      </c>
      <c r="E37" s="18" t="str">
        <v>Contract Services</v>
      </c>
      <c r="F37" s="19">
        <v>0</v>
      </c>
      <c r="G37" s="49"/>
      <c r="H37" s="20" t="str" cm="1">
        <f t="array" ref="H37">IF(I37="","",IF($D37="","",_xll.SI.WRITEBACKBUDGET(Connection,$H$10,$H$11,FALSE,,$D37,,$D$4:$E$5,,$L$4:$W$4,$L37:$W37)))</f>
        <v>Pending</v>
      </c>
      <c r="I37" s="20" t="str">
        <f t="shared" si="2"/>
        <v>Equal Allocation</v>
      </c>
      <c r="J37" s="19">
        <f t="shared" si="3"/>
        <v>0</v>
      </c>
      <c r="K37" s="19">
        <f t="shared" si="4"/>
        <v>0</v>
      </c>
      <c r="L37" s="19" cm="1">
        <f t="array" ref="L37">IF($I37="","",IF($D37="","",_xlfn.SWITCH($I37,"Equal allocation",ROUND($J37/12,2),"Weighted Allocation",$J37*-_xll.SI.TURNOVER(Connection,,$D37,L$2,L$3,$E$5,$E$12,_xll.SI.DIMENSIONS(Connection,$D$4,$E$4))/IF($F37=0,12,$F37),"Manual Allocation",X37)))</f>
        <v>0</v>
      </c>
      <c r="M37" s="19" cm="1">
        <f t="array" ref="M37">IF($I37="","",IF($D37="","",_xlfn.SWITCH($I37,"Equal allocation",ROUND($J37/12,2),"Weighted Allocation",$J37*-_xll.SI.TURNOVER(Connection,,$D37,M$2,M$3,$E$5,$E$12,_xll.SI.DIMENSIONS(Connection,$D$4,$E$4))/IF($F37=0,12,$F37),"Manual Allocation",Y37)))</f>
        <v>0</v>
      </c>
      <c r="N37" s="19" cm="1">
        <f t="array" ref="N37">IF($I37="","",IF($D37="","",_xlfn.SWITCH($I37,"Equal allocation",ROUND($J37/12,2),"Weighted Allocation",$J37*-_xll.SI.TURNOVER(Connection,,$D37,N$2,N$3,$E$5,$E$12,_xll.SI.DIMENSIONS(Connection,$D$4,$E$4))/IF($F37=0,12,$F37),"Manual Allocation",Z37)))</f>
        <v>0</v>
      </c>
      <c r="O37" s="19" cm="1">
        <f t="array" ref="O37">IF($I37="","",IF($D37="","",_xlfn.SWITCH($I37,"Equal allocation",ROUND($J37/12,2),"Weighted Allocation",$J37*-_xll.SI.TURNOVER(Connection,,$D37,O$2,O$3,$E$5,$E$12,_xll.SI.DIMENSIONS(Connection,$D$4,$E$4))/IF($F37=0,12,$F37),"Manual Allocation",AA37)))</f>
        <v>0</v>
      </c>
      <c r="P37" s="19" cm="1">
        <f t="array" ref="P37">IF($I37="","",IF($D37="","",_xlfn.SWITCH($I37,"Equal allocation",ROUND($J37/12,2),"Weighted Allocation",$J37*-_xll.SI.TURNOVER(Connection,,$D37,P$2,P$3,$E$5,$E$12,_xll.SI.DIMENSIONS(Connection,$D$4,$E$4))/IF($F37=0,12,$F37),"Manual Allocation",AB37)))</f>
        <v>0</v>
      </c>
      <c r="Q37" s="19" cm="1">
        <f t="array" ref="Q37">IF($I37="","",IF($D37="","",_xlfn.SWITCH($I37,"Equal allocation",ROUND($J37/12,2),"Weighted Allocation",$J37*-_xll.SI.TURNOVER(Connection,,$D37,Q$2,Q$3,$E$5,$E$12,_xll.SI.DIMENSIONS(Connection,$D$4,$E$4))/IF($F37=0,12,$F37),"Manual Allocation",AC37)))</f>
        <v>0</v>
      </c>
      <c r="R37" s="19" cm="1">
        <f t="array" ref="R37">IF($I37="","",IF($D37="","",_xlfn.SWITCH($I37,"Equal allocation",ROUND($J37/12,2),"Weighted Allocation",$J37*-_xll.SI.TURNOVER(Connection,,$D37,R$2,R$3,$E$5,$E$12,_xll.SI.DIMENSIONS(Connection,$D$4,$E$4))/IF($F37=0,12,$F37),"Manual Allocation",AD37)))</f>
        <v>0</v>
      </c>
      <c r="S37" s="19" cm="1">
        <f t="array" ref="S37">IF($I37="","",IF($D37="","",_xlfn.SWITCH($I37,"Equal allocation",ROUND($J37/12,2),"Weighted Allocation",$J37*-_xll.SI.TURNOVER(Connection,,$D37,S$2,S$3,$E$5,$E$12,_xll.SI.DIMENSIONS(Connection,$D$4,$E$4))/IF($F37=0,12,$F37),"Manual Allocation",AE37)))</f>
        <v>0</v>
      </c>
      <c r="T37" s="19" cm="1">
        <f t="array" ref="T37">IF($I37="","",IF($D37="","",_xlfn.SWITCH($I37,"Equal allocation",ROUND($J37/12,2),"Weighted Allocation",$J37*-_xll.SI.TURNOVER(Connection,,$D37,T$2,T$3,$E$5,$E$12,_xll.SI.DIMENSIONS(Connection,$D$4,$E$4))/IF($F37=0,12,$F37),"Manual Allocation",AF37)))</f>
        <v>0</v>
      </c>
      <c r="U37" s="19" cm="1">
        <f t="array" ref="U37">IF($I37="","",IF($D37="","",_xlfn.SWITCH($I37,"Equal allocation",ROUND($J37/12,2),"Weighted Allocation",$J37*-_xll.SI.TURNOVER(Connection,,$D37,U$2,U$3,$E$5,$E$12,_xll.SI.DIMENSIONS(Connection,$D$4,$E$4))/IF($F37=0,12,$F37),"Manual Allocation",AG37)))</f>
        <v>0</v>
      </c>
      <c r="V37" s="19" cm="1">
        <f t="array" ref="V37">IF($I37="","",IF($D37="","",_xlfn.SWITCH($I37,"Equal allocation",ROUND($J37/12,2),"Weighted Allocation",$J37*-_xll.SI.TURNOVER(Connection,,$D37,V$2,V$3,$E$5,$E$12,_xll.SI.DIMENSIONS(Connection,$D$4,$E$4))/IF($F37=0,12,$F37),"Manual Allocation",AH37)))</f>
        <v>0</v>
      </c>
      <c r="W37" s="19" cm="1">
        <f t="array" ref="W37">IF($I37="","",IF($D37="","",_xlfn.SWITCH($I37,"Equal allocation",ROUND($J37/12,2),"Weighted Allocation",$J37*-_xll.SI.TURNOVER(Connection,,$D37,W$2,W$3,$E$5,$E$12,_xll.SI.DIMENSIONS(Connection,$D$4,$E$4))/IF($F37=0,12,$F37),"Manual Allocation",AI37)))</f>
        <v>0</v>
      </c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</row>
    <row r="38" spans="1:35" s="29" customFormat="1" x14ac:dyDescent="0.45">
      <c r="A38" s="23">
        <v>-1</v>
      </c>
      <c r="B38" s="23"/>
      <c r="C38" s="23"/>
      <c r="D38" s="18" t="str">
        <v>40700-101</v>
      </c>
      <c r="E38" s="18" t="str">
        <v>Contract Services - Unbilled</v>
      </c>
      <c r="F38" s="19">
        <v>0</v>
      </c>
      <c r="G38" s="49"/>
      <c r="H38" s="20" t="str" cm="1">
        <f t="array" ref="H38">IF(I38="","",IF($D38="","",_xll.SI.WRITEBACKBUDGET(Connection,$H$10,$H$11,FALSE,,$D38,,$D$4:$E$5,,$L$4:$W$4,$L38:$W38)))</f>
        <v>Pending</v>
      </c>
      <c r="I38" s="20" t="str">
        <f t="shared" si="2"/>
        <v>Equal Allocation</v>
      </c>
      <c r="J38" s="19">
        <f t="shared" si="3"/>
        <v>0</v>
      </c>
      <c r="K38" s="19">
        <f t="shared" si="4"/>
        <v>0</v>
      </c>
      <c r="L38" s="19" cm="1">
        <f t="array" ref="L38">IF($I38="","",IF($D38="","",_xlfn.SWITCH($I38,"Equal allocation",ROUND($J38/12,2),"Weighted Allocation",$J38*-_xll.SI.TURNOVER(Connection,,$D38,L$2,L$3,$E$5,$E$12,_xll.SI.DIMENSIONS(Connection,$D$4,$E$4))/IF($F38=0,12,$F38),"Manual Allocation",X38)))</f>
        <v>0</v>
      </c>
      <c r="M38" s="19" cm="1">
        <f t="array" ref="M38">IF($I38="","",IF($D38="","",_xlfn.SWITCH($I38,"Equal allocation",ROUND($J38/12,2),"Weighted Allocation",$J38*-_xll.SI.TURNOVER(Connection,,$D38,M$2,M$3,$E$5,$E$12,_xll.SI.DIMENSIONS(Connection,$D$4,$E$4))/IF($F38=0,12,$F38),"Manual Allocation",Y38)))</f>
        <v>0</v>
      </c>
      <c r="N38" s="19" cm="1">
        <f t="array" ref="N38">IF($I38="","",IF($D38="","",_xlfn.SWITCH($I38,"Equal allocation",ROUND($J38/12,2),"Weighted Allocation",$J38*-_xll.SI.TURNOVER(Connection,,$D38,N$2,N$3,$E$5,$E$12,_xll.SI.DIMENSIONS(Connection,$D$4,$E$4))/IF($F38=0,12,$F38),"Manual Allocation",Z38)))</f>
        <v>0</v>
      </c>
      <c r="O38" s="19" cm="1">
        <f t="array" ref="O38">IF($I38="","",IF($D38="","",_xlfn.SWITCH($I38,"Equal allocation",ROUND($J38/12,2),"Weighted Allocation",$J38*-_xll.SI.TURNOVER(Connection,,$D38,O$2,O$3,$E$5,$E$12,_xll.SI.DIMENSIONS(Connection,$D$4,$E$4))/IF($F38=0,12,$F38),"Manual Allocation",AA38)))</f>
        <v>0</v>
      </c>
      <c r="P38" s="19" cm="1">
        <f t="array" ref="P38">IF($I38="","",IF($D38="","",_xlfn.SWITCH($I38,"Equal allocation",ROUND($J38/12,2),"Weighted Allocation",$J38*-_xll.SI.TURNOVER(Connection,,$D38,P$2,P$3,$E$5,$E$12,_xll.SI.DIMENSIONS(Connection,$D$4,$E$4))/IF($F38=0,12,$F38),"Manual Allocation",AB38)))</f>
        <v>0</v>
      </c>
      <c r="Q38" s="19" cm="1">
        <f t="array" ref="Q38">IF($I38="","",IF($D38="","",_xlfn.SWITCH($I38,"Equal allocation",ROUND($J38/12,2),"Weighted Allocation",$J38*-_xll.SI.TURNOVER(Connection,,$D38,Q$2,Q$3,$E$5,$E$12,_xll.SI.DIMENSIONS(Connection,$D$4,$E$4))/IF($F38=0,12,$F38),"Manual Allocation",AC38)))</f>
        <v>0</v>
      </c>
      <c r="R38" s="19" cm="1">
        <f t="array" ref="R38">IF($I38="","",IF($D38="","",_xlfn.SWITCH($I38,"Equal allocation",ROUND($J38/12,2),"Weighted Allocation",$J38*-_xll.SI.TURNOVER(Connection,,$D38,R$2,R$3,$E$5,$E$12,_xll.SI.DIMENSIONS(Connection,$D$4,$E$4))/IF($F38=0,12,$F38),"Manual Allocation",AD38)))</f>
        <v>0</v>
      </c>
      <c r="S38" s="19" cm="1">
        <f t="array" ref="S38">IF($I38="","",IF($D38="","",_xlfn.SWITCH($I38,"Equal allocation",ROUND($J38/12,2),"Weighted Allocation",$J38*-_xll.SI.TURNOVER(Connection,,$D38,S$2,S$3,$E$5,$E$12,_xll.SI.DIMENSIONS(Connection,$D$4,$E$4))/IF($F38=0,12,$F38),"Manual Allocation",AE38)))</f>
        <v>0</v>
      </c>
      <c r="T38" s="19" cm="1">
        <f t="array" ref="T38">IF($I38="","",IF($D38="","",_xlfn.SWITCH($I38,"Equal allocation",ROUND($J38/12,2),"Weighted Allocation",$J38*-_xll.SI.TURNOVER(Connection,,$D38,T$2,T$3,$E$5,$E$12,_xll.SI.DIMENSIONS(Connection,$D$4,$E$4))/IF($F38=0,12,$F38),"Manual Allocation",AF38)))</f>
        <v>0</v>
      </c>
      <c r="U38" s="19" cm="1">
        <f t="array" ref="U38">IF($I38="","",IF($D38="","",_xlfn.SWITCH($I38,"Equal allocation",ROUND($J38/12,2),"Weighted Allocation",$J38*-_xll.SI.TURNOVER(Connection,,$D38,U$2,U$3,$E$5,$E$12,_xll.SI.DIMENSIONS(Connection,$D$4,$E$4))/IF($F38=0,12,$F38),"Manual Allocation",AG38)))</f>
        <v>0</v>
      </c>
      <c r="V38" s="19" cm="1">
        <f t="array" ref="V38">IF($I38="","",IF($D38="","",_xlfn.SWITCH($I38,"Equal allocation",ROUND($J38/12,2),"Weighted Allocation",$J38*-_xll.SI.TURNOVER(Connection,,$D38,V$2,V$3,$E$5,$E$12,_xll.SI.DIMENSIONS(Connection,$D$4,$E$4))/IF($F38=0,12,$F38),"Manual Allocation",AH38)))</f>
        <v>0</v>
      </c>
      <c r="W38" s="19" cm="1">
        <f t="array" ref="W38">IF($I38="","",IF($D38="","",_xlfn.SWITCH($I38,"Equal allocation",ROUND($J38/12,2),"Weighted Allocation",$J38*-_xll.SI.TURNOVER(Connection,,$D38,W$2,W$3,$E$5,$E$12,_xll.SI.DIMENSIONS(Connection,$D$4,$E$4))/IF($F38=0,12,$F38),"Manual Allocation",AI38)))</f>
        <v>0</v>
      </c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</row>
    <row r="39" spans="1:35" s="29" customFormat="1" x14ac:dyDescent="0.45">
      <c r="A39" s="23">
        <v>-1</v>
      </c>
      <c r="B39" s="23"/>
      <c r="C39" s="23"/>
      <c r="D39" s="18" t="str">
        <v>40700-102</v>
      </c>
      <c r="E39" s="18" t="str">
        <v>Contract Services - Billed</v>
      </c>
      <c r="F39" s="19">
        <v>0</v>
      </c>
      <c r="G39" s="49"/>
      <c r="H39" s="20" t="str" cm="1">
        <f t="array" ref="H39">IF(I39="","",IF($D39="","",_xll.SI.WRITEBACKBUDGET(Connection,$H$10,$H$11,FALSE,,$D39,,$D$4:$E$5,,$L$4:$W$4,$L39:$W39)))</f>
        <v>Pending</v>
      </c>
      <c r="I39" s="20" t="str">
        <f t="shared" si="2"/>
        <v>Equal Allocation</v>
      </c>
      <c r="J39" s="19">
        <f t="shared" si="3"/>
        <v>0</v>
      </c>
      <c r="K39" s="19">
        <f t="shared" si="4"/>
        <v>0</v>
      </c>
      <c r="L39" s="19" cm="1">
        <f t="array" ref="L39">IF($I39="","",IF($D39="","",_xlfn.SWITCH($I39,"Equal allocation",ROUND($J39/12,2),"Weighted Allocation",$J39*-_xll.SI.TURNOVER(Connection,,$D39,L$2,L$3,$E$5,$E$12,_xll.SI.DIMENSIONS(Connection,$D$4,$E$4))/IF($F39=0,12,$F39),"Manual Allocation",X39)))</f>
        <v>0</v>
      </c>
      <c r="M39" s="19" cm="1">
        <f t="array" ref="M39">IF($I39="","",IF($D39="","",_xlfn.SWITCH($I39,"Equal allocation",ROUND($J39/12,2),"Weighted Allocation",$J39*-_xll.SI.TURNOVER(Connection,,$D39,M$2,M$3,$E$5,$E$12,_xll.SI.DIMENSIONS(Connection,$D$4,$E$4))/IF($F39=0,12,$F39),"Manual Allocation",Y39)))</f>
        <v>0</v>
      </c>
      <c r="N39" s="19" cm="1">
        <f t="array" ref="N39">IF($I39="","",IF($D39="","",_xlfn.SWITCH($I39,"Equal allocation",ROUND($J39/12,2),"Weighted Allocation",$J39*-_xll.SI.TURNOVER(Connection,,$D39,N$2,N$3,$E$5,$E$12,_xll.SI.DIMENSIONS(Connection,$D$4,$E$4))/IF($F39=0,12,$F39),"Manual Allocation",Z39)))</f>
        <v>0</v>
      </c>
      <c r="O39" s="19" cm="1">
        <f t="array" ref="O39">IF($I39="","",IF($D39="","",_xlfn.SWITCH($I39,"Equal allocation",ROUND($J39/12,2),"Weighted Allocation",$J39*-_xll.SI.TURNOVER(Connection,,$D39,O$2,O$3,$E$5,$E$12,_xll.SI.DIMENSIONS(Connection,$D$4,$E$4))/IF($F39=0,12,$F39),"Manual Allocation",AA39)))</f>
        <v>0</v>
      </c>
      <c r="P39" s="19" cm="1">
        <f t="array" ref="P39">IF($I39="","",IF($D39="","",_xlfn.SWITCH($I39,"Equal allocation",ROUND($J39/12,2),"Weighted Allocation",$J39*-_xll.SI.TURNOVER(Connection,,$D39,P$2,P$3,$E$5,$E$12,_xll.SI.DIMENSIONS(Connection,$D$4,$E$4))/IF($F39=0,12,$F39),"Manual Allocation",AB39)))</f>
        <v>0</v>
      </c>
      <c r="Q39" s="19" cm="1">
        <f t="array" ref="Q39">IF($I39="","",IF($D39="","",_xlfn.SWITCH($I39,"Equal allocation",ROUND($J39/12,2),"Weighted Allocation",$J39*-_xll.SI.TURNOVER(Connection,,$D39,Q$2,Q$3,$E$5,$E$12,_xll.SI.DIMENSIONS(Connection,$D$4,$E$4))/IF($F39=0,12,$F39),"Manual Allocation",AC39)))</f>
        <v>0</v>
      </c>
      <c r="R39" s="19" cm="1">
        <f t="array" ref="R39">IF($I39="","",IF($D39="","",_xlfn.SWITCH($I39,"Equal allocation",ROUND($J39/12,2),"Weighted Allocation",$J39*-_xll.SI.TURNOVER(Connection,,$D39,R$2,R$3,$E$5,$E$12,_xll.SI.DIMENSIONS(Connection,$D$4,$E$4))/IF($F39=0,12,$F39),"Manual Allocation",AD39)))</f>
        <v>0</v>
      </c>
      <c r="S39" s="19" cm="1">
        <f t="array" ref="S39">IF($I39="","",IF($D39="","",_xlfn.SWITCH($I39,"Equal allocation",ROUND($J39/12,2),"Weighted Allocation",$J39*-_xll.SI.TURNOVER(Connection,,$D39,S$2,S$3,$E$5,$E$12,_xll.SI.DIMENSIONS(Connection,$D$4,$E$4))/IF($F39=0,12,$F39),"Manual Allocation",AE39)))</f>
        <v>0</v>
      </c>
      <c r="T39" s="19" cm="1">
        <f t="array" ref="T39">IF($I39="","",IF($D39="","",_xlfn.SWITCH($I39,"Equal allocation",ROUND($J39/12,2),"Weighted Allocation",$J39*-_xll.SI.TURNOVER(Connection,,$D39,T$2,T$3,$E$5,$E$12,_xll.SI.DIMENSIONS(Connection,$D$4,$E$4))/IF($F39=0,12,$F39),"Manual Allocation",AF39)))</f>
        <v>0</v>
      </c>
      <c r="U39" s="19" cm="1">
        <f t="array" ref="U39">IF($I39="","",IF($D39="","",_xlfn.SWITCH($I39,"Equal allocation",ROUND($J39/12,2),"Weighted Allocation",$J39*-_xll.SI.TURNOVER(Connection,,$D39,U$2,U$3,$E$5,$E$12,_xll.SI.DIMENSIONS(Connection,$D$4,$E$4))/IF($F39=0,12,$F39),"Manual Allocation",AG39)))</f>
        <v>0</v>
      </c>
      <c r="V39" s="19" cm="1">
        <f t="array" ref="V39">IF($I39="","",IF($D39="","",_xlfn.SWITCH($I39,"Equal allocation",ROUND($J39/12,2),"Weighted Allocation",$J39*-_xll.SI.TURNOVER(Connection,,$D39,V$2,V$3,$E$5,$E$12,_xll.SI.DIMENSIONS(Connection,$D$4,$E$4))/IF($F39=0,12,$F39),"Manual Allocation",AH39)))</f>
        <v>0</v>
      </c>
      <c r="W39" s="19" cm="1">
        <f t="array" ref="W39">IF($I39="","",IF($D39="","",_xlfn.SWITCH($I39,"Equal allocation",ROUND($J39/12,2),"Weighted Allocation",$J39*-_xll.SI.TURNOVER(Connection,,$D39,W$2,W$3,$E$5,$E$12,_xll.SI.DIMENSIONS(Connection,$D$4,$E$4))/IF($F39=0,12,$F39),"Manual Allocation",AI39)))</f>
        <v>0</v>
      </c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</row>
    <row r="40" spans="1:35" s="29" customFormat="1" x14ac:dyDescent="0.45">
      <c r="A40" s="23">
        <v>-1</v>
      </c>
      <c r="B40" s="23"/>
      <c r="C40" s="23"/>
      <c r="D40" s="18" t="str">
        <v>40700-103</v>
      </c>
      <c r="E40" s="18" t="str">
        <v>Contract Services - Paid</v>
      </c>
      <c r="F40" s="19">
        <v>0</v>
      </c>
      <c r="G40" s="49"/>
      <c r="H40" s="20" t="str" cm="1">
        <f t="array" ref="H40">IF(I40="","",IF($D40="","",_xll.SI.WRITEBACKBUDGET(Connection,$H$10,$H$11,FALSE,,$D40,,$D$4:$E$5,,$L$4:$W$4,$L40:$W40)))</f>
        <v>Pending</v>
      </c>
      <c r="I40" s="20" t="str">
        <f t="shared" si="2"/>
        <v>Equal Allocation</v>
      </c>
      <c r="J40" s="19">
        <f t="shared" si="3"/>
        <v>0</v>
      </c>
      <c r="K40" s="19">
        <f t="shared" si="4"/>
        <v>0</v>
      </c>
      <c r="L40" s="19" cm="1">
        <f t="array" ref="L40">IF($I40="","",IF($D40="","",_xlfn.SWITCH($I40,"Equal allocation",ROUND($J40/12,2),"Weighted Allocation",$J40*-_xll.SI.TURNOVER(Connection,,$D40,L$2,L$3,$E$5,$E$12,_xll.SI.DIMENSIONS(Connection,$D$4,$E$4))/IF($F40=0,12,$F40),"Manual Allocation",X40)))</f>
        <v>0</v>
      </c>
      <c r="M40" s="19" cm="1">
        <f t="array" ref="M40">IF($I40="","",IF($D40="","",_xlfn.SWITCH($I40,"Equal allocation",ROUND($J40/12,2),"Weighted Allocation",$J40*-_xll.SI.TURNOVER(Connection,,$D40,M$2,M$3,$E$5,$E$12,_xll.SI.DIMENSIONS(Connection,$D$4,$E$4))/IF($F40=0,12,$F40),"Manual Allocation",Y40)))</f>
        <v>0</v>
      </c>
      <c r="N40" s="19" cm="1">
        <f t="array" ref="N40">IF($I40="","",IF($D40="","",_xlfn.SWITCH($I40,"Equal allocation",ROUND($J40/12,2),"Weighted Allocation",$J40*-_xll.SI.TURNOVER(Connection,,$D40,N$2,N$3,$E$5,$E$12,_xll.SI.DIMENSIONS(Connection,$D$4,$E$4))/IF($F40=0,12,$F40),"Manual Allocation",Z40)))</f>
        <v>0</v>
      </c>
      <c r="O40" s="19" cm="1">
        <f t="array" ref="O40">IF($I40="","",IF($D40="","",_xlfn.SWITCH($I40,"Equal allocation",ROUND($J40/12,2),"Weighted Allocation",$J40*-_xll.SI.TURNOVER(Connection,,$D40,O$2,O$3,$E$5,$E$12,_xll.SI.DIMENSIONS(Connection,$D$4,$E$4))/IF($F40=0,12,$F40),"Manual Allocation",AA40)))</f>
        <v>0</v>
      </c>
      <c r="P40" s="19" cm="1">
        <f t="array" ref="P40">IF($I40="","",IF($D40="","",_xlfn.SWITCH($I40,"Equal allocation",ROUND($J40/12,2),"Weighted Allocation",$J40*-_xll.SI.TURNOVER(Connection,,$D40,P$2,P$3,$E$5,$E$12,_xll.SI.DIMENSIONS(Connection,$D$4,$E$4))/IF($F40=0,12,$F40),"Manual Allocation",AB40)))</f>
        <v>0</v>
      </c>
      <c r="Q40" s="19" cm="1">
        <f t="array" ref="Q40">IF($I40="","",IF($D40="","",_xlfn.SWITCH($I40,"Equal allocation",ROUND($J40/12,2),"Weighted Allocation",$J40*-_xll.SI.TURNOVER(Connection,,$D40,Q$2,Q$3,$E$5,$E$12,_xll.SI.DIMENSIONS(Connection,$D$4,$E$4))/IF($F40=0,12,$F40),"Manual Allocation",AC40)))</f>
        <v>0</v>
      </c>
      <c r="R40" s="19" cm="1">
        <f t="array" ref="R40">IF($I40="","",IF($D40="","",_xlfn.SWITCH($I40,"Equal allocation",ROUND($J40/12,2),"Weighted Allocation",$J40*-_xll.SI.TURNOVER(Connection,,$D40,R$2,R$3,$E$5,$E$12,_xll.SI.DIMENSIONS(Connection,$D$4,$E$4))/IF($F40=0,12,$F40),"Manual Allocation",AD40)))</f>
        <v>0</v>
      </c>
      <c r="S40" s="19" cm="1">
        <f t="array" ref="S40">IF($I40="","",IF($D40="","",_xlfn.SWITCH($I40,"Equal allocation",ROUND($J40/12,2),"Weighted Allocation",$J40*-_xll.SI.TURNOVER(Connection,,$D40,S$2,S$3,$E$5,$E$12,_xll.SI.DIMENSIONS(Connection,$D$4,$E$4))/IF($F40=0,12,$F40),"Manual Allocation",AE40)))</f>
        <v>0</v>
      </c>
      <c r="T40" s="19" cm="1">
        <f t="array" ref="T40">IF($I40="","",IF($D40="","",_xlfn.SWITCH($I40,"Equal allocation",ROUND($J40/12,2),"Weighted Allocation",$J40*-_xll.SI.TURNOVER(Connection,,$D40,T$2,T$3,$E$5,$E$12,_xll.SI.DIMENSIONS(Connection,$D$4,$E$4))/IF($F40=0,12,$F40),"Manual Allocation",AF40)))</f>
        <v>0</v>
      </c>
      <c r="U40" s="19" cm="1">
        <f t="array" ref="U40">IF($I40="","",IF($D40="","",_xlfn.SWITCH($I40,"Equal allocation",ROUND($J40/12,2),"Weighted Allocation",$J40*-_xll.SI.TURNOVER(Connection,,$D40,U$2,U$3,$E$5,$E$12,_xll.SI.DIMENSIONS(Connection,$D$4,$E$4))/IF($F40=0,12,$F40),"Manual Allocation",AG40)))</f>
        <v>0</v>
      </c>
      <c r="V40" s="19" cm="1">
        <f t="array" ref="V40">IF($I40="","",IF($D40="","",_xlfn.SWITCH($I40,"Equal allocation",ROUND($J40/12,2),"Weighted Allocation",$J40*-_xll.SI.TURNOVER(Connection,,$D40,V$2,V$3,$E$5,$E$12,_xll.SI.DIMENSIONS(Connection,$D$4,$E$4))/IF($F40=0,12,$F40),"Manual Allocation",AH40)))</f>
        <v>0</v>
      </c>
      <c r="W40" s="19" cm="1">
        <f t="array" ref="W40">IF($I40="","",IF($D40="","",_xlfn.SWITCH($I40,"Equal allocation",ROUND($J40/12,2),"Weighted Allocation",$J40*-_xll.SI.TURNOVER(Connection,,$D40,W$2,W$3,$E$5,$E$12,_xll.SI.DIMENSIONS(Connection,$D$4,$E$4))/IF($F40=0,12,$F40),"Manual Allocation",AI40)))</f>
        <v>0</v>
      </c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</row>
    <row r="41" spans="1:35" s="29" customFormat="1" x14ac:dyDescent="0.45">
      <c r="A41" s="23">
        <v>-1</v>
      </c>
      <c r="B41" s="23"/>
      <c r="C41" s="23"/>
      <c r="D41" s="18" t="str">
        <v>40800</v>
      </c>
      <c r="E41" s="18" t="str">
        <v>Contract Usage</v>
      </c>
      <c r="F41" s="19">
        <v>0</v>
      </c>
      <c r="G41" s="49"/>
      <c r="H41" s="20" t="str" cm="1">
        <f t="array" ref="H41">IF(I41="","",IF($D41="","",_xll.SI.WRITEBACKBUDGET(Connection,$H$10,$H$11,FALSE,,$D41,,$D$4:$E$5,,$L$4:$W$4,$L41:$W41)))</f>
        <v>Pending</v>
      </c>
      <c r="I41" s="20" t="str">
        <f t="shared" si="2"/>
        <v>Equal Allocation</v>
      </c>
      <c r="J41" s="19">
        <f t="shared" si="3"/>
        <v>0</v>
      </c>
      <c r="K41" s="19">
        <f t="shared" si="4"/>
        <v>0</v>
      </c>
      <c r="L41" s="19" cm="1">
        <f t="array" ref="L41">IF($I41="","",IF($D41="","",_xlfn.SWITCH($I41,"Equal allocation",ROUND($J41/12,2),"Weighted Allocation",$J41*-_xll.SI.TURNOVER(Connection,,$D41,L$2,L$3,$E$5,$E$12,_xll.SI.DIMENSIONS(Connection,$D$4,$E$4))/IF($F41=0,12,$F41),"Manual Allocation",X41)))</f>
        <v>0</v>
      </c>
      <c r="M41" s="19" cm="1">
        <f t="array" ref="M41">IF($I41="","",IF($D41="","",_xlfn.SWITCH($I41,"Equal allocation",ROUND($J41/12,2),"Weighted Allocation",$J41*-_xll.SI.TURNOVER(Connection,,$D41,M$2,M$3,$E$5,$E$12,_xll.SI.DIMENSIONS(Connection,$D$4,$E$4))/IF($F41=0,12,$F41),"Manual Allocation",Y41)))</f>
        <v>0</v>
      </c>
      <c r="N41" s="19" cm="1">
        <f t="array" ref="N41">IF($I41="","",IF($D41="","",_xlfn.SWITCH($I41,"Equal allocation",ROUND($J41/12,2),"Weighted Allocation",$J41*-_xll.SI.TURNOVER(Connection,,$D41,N$2,N$3,$E$5,$E$12,_xll.SI.DIMENSIONS(Connection,$D$4,$E$4))/IF($F41=0,12,$F41),"Manual Allocation",Z41)))</f>
        <v>0</v>
      </c>
      <c r="O41" s="19" cm="1">
        <f t="array" ref="O41">IF($I41="","",IF($D41="","",_xlfn.SWITCH($I41,"Equal allocation",ROUND($J41/12,2),"Weighted Allocation",$J41*-_xll.SI.TURNOVER(Connection,,$D41,O$2,O$3,$E$5,$E$12,_xll.SI.DIMENSIONS(Connection,$D$4,$E$4))/IF($F41=0,12,$F41),"Manual Allocation",AA41)))</f>
        <v>0</v>
      </c>
      <c r="P41" s="19" cm="1">
        <f t="array" ref="P41">IF($I41="","",IF($D41="","",_xlfn.SWITCH($I41,"Equal allocation",ROUND($J41/12,2),"Weighted Allocation",$J41*-_xll.SI.TURNOVER(Connection,,$D41,P$2,P$3,$E$5,$E$12,_xll.SI.DIMENSIONS(Connection,$D$4,$E$4))/IF($F41=0,12,$F41),"Manual Allocation",AB41)))</f>
        <v>0</v>
      </c>
      <c r="Q41" s="19" cm="1">
        <f t="array" ref="Q41">IF($I41="","",IF($D41="","",_xlfn.SWITCH($I41,"Equal allocation",ROUND($J41/12,2),"Weighted Allocation",$J41*-_xll.SI.TURNOVER(Connection,,$D41,Q$2,Q$3,$E$5,$E$12,_xll.SI.DIMENSIONS(Connection,$D$4,$E$4))/IF($F41=0,12,$F41),"Manual Allocation",AC41)))</f>
        <v>0</v>
      </c>
      <c r="R41" s="19" cm="1">
        <f t="array" ref="R41">IF($I41="","",IF($D41="","",_xlfn.SWITCH($I41,"Equal allocation",ROUND($J41/12,2),"Weighted Allocation",$J41*-_xll.SI.TURNOVER(Connection,,$D41,R$2,R$3,$E$5,$E$12,_xll.SI.DIMENSIONS(Connection,$D$4,$E$4))/IF($F41=0,12,$F41),"Manual Allocation",AD41)))</f>
        <v>0</v>
      </c>
      <c r="S41" s="19" cm="1">
        <f t="array" ref="S41">IF($I41="","",IF($D41="","",_xlfn.SWITCH($I41,"Equal allocation",ROUND($J41/12,2),"Weighted Allocation",$J41*-_xll.SI.TURNOVER(Connection,,$D41,S$2,S$3,$E$5,$E$12,_xll.SI.DIMENSIONS(Connection,$D$4,$E$4))/IF($F41=0,12,$F41),"Manual Allocation",AE41)))</f>
        <v>0</v>
      </c>
      <c r="T41" s="19" cm="1">
        <f t="array" ref="T41">IF($I41="","",IF($D41="","",_xlfn.SWITCH($I41,"Equal allocation",ROUND($J41/12,2),"Weighted Allocation",$J41*-_xll.SI.TURNOVER(Connection,,$D41,T$2,T$3,$E$5,$E$12,_xll.SI.DIMENSIONS(Connection,$D$4,$E$4))/IF($F41=0,12,$F41),"Manual Allocation",AF41)))</f>
        <v>0</v>
      </c>
      <c r="U41" s="19" cm="1">
        <f t="array" ref="U41">IF($I41="","",IF($D41="","",_xlfn.SWITCH($I41,"Equal allocation",ROUND($J41/12,2),"Weighted Allocation",$J41*-_xll.SI.TURNOVER(Connection,,$D41,U$2,U$3,$E$5,$E$12,_xll.SI.DIMENSIONS(Connection,$D$4,$E$4))/IF($F41=0,12,$F41),"Manual Allocation",AG41)))</f>
        <v>0</v>
      </c>
      <c r="V41" s="19" cm="1">
        <f t="array" ref="V41">IF($I41="","",IF($D41="","",_xlfn.SWITCH($I41,"Equal allocation",ROUND($J41/12,2),"Weighted Allocation",$J41*-_xll.SI.TURNOVER(Connection,,$D41,V$2,V$3,$E$5,$E$12,_xll.SI.DIMENSIONS(Connection,$D$4,$E$4))/IF($F41=0,12,$F41),"Manual Allocation",AH41)))</f>
        <v>0</v>
      </c>
      <c r="W41" s="19" cm="1">
        <f t="array" ref="W41">IF($I41="","",IF($D41="","",_xlfn.SWITCH($I41,"Equal allocation",ROUND($J41/12,2),"Weighted Allocation",$J41*-_xll.SI.TURNOVER(Connection,,$D41,W$2,W$3,$E$5,$E$12,_xll.SI.DIMENSIONS(Connection,$D$4,$E$4))/IF($F41=0,12,$F41),"Manual Allocation",AI41)))</f>
        <v>0</v>
      </c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</row>
    <row r="42" spans="1:35" s="29" customFormat="1" x14ac:dyDescent="0.45">
      <c r="A42" s="23">
        <v>-1</v>
      </c>
      <c r="B42" s="23"/>
      <c r="C42" s="23"/>
      <c r="D42" s="18" t="str">
        <v>40800-101</v>
      </c>
      <c r="E42" s="18" t="str">
        <v>Contract Usage - Unbilled</v>
      </c>
      <c r="F42" s="19">
        <v>0</v>
      </c>
      <c r="G42" s="49"/>
      <c r="H42" s="20" t="str" cm="1">
        <f t="array" ref="H42">IF(I42="","",IF($D42="","",_xll.SI.WRITEBACKBUDGET(Connection,$H$10,$H$11,FALSE,,$D42,,$D$4:$E$5,,$L$4:$W$4,$L42:$W42)))</f>
        <v>Pending</v>
      </c>
      <c r="I42" s="20" t="str">
        <f t="shared" si="2"/>
        <v>Equal Allocation</v>
      </c>
      <c r="J42" s="19">
        <f t="shared" si="3"/>
        <v>0</v>
      </c>
      <c r="K42" s="19">
        <f t="shared" si="4"/>
        <v>0</v>
      </c>
      <c r="L42" s="19" cm="1">
        <f t="array" ref="L42">IF($I42="","",IF($D42="","",_xlfn.SWITCH($I42,"Equal allocation",ROUND($J42/12,2),"Weighted Allocation",$J42*-_xll.SI.TURNOVER(Connection,,$D42,L$2,L$3,$E$5,$E$12,_xll.SI.DIMENSIONS(Connection,$D$4,$E$4))/IF($F42=0,12,$F42),"Manual Allocation",X42)))</f>
        <v>0</v>
      </c>
      <c r="M42" s="19" cm="1">
        <f t="array" ref="M42">IF($I42="","",IF($D42="","",_xlfn.SWITCH($I42,"Equal allocation",ROUND($J42/12,2),"Weighted Allocation",$J42*-_xll.SI.TURNOVER(Connection,,$D42,M$2,M$3,$E$5,$E$12,_xll.SI.DIMENSIONS(Connection,$D$4,$E$4))/IF($F42=0,12,$F42),"Manual Allocation",Y42)))</f>
        <v>0</v>
      </c>
      <c r="N42" s="19" cm="1">
        <f t="array" ref="N42">IF($I42="","",IF($D42="","",_xlfn.SWITCH($I42,"Equal allocation",ROUND($J42/12,2),"Weighted Allocation",$J42*-_xll.SI.TURNOVER(Connection,,$D42,N$2,N$3,$E$5,$E$12,_xll.SI.DIMENSIONS(Connection,$D$4,$E$4))/IF($F42=0,12,$F42),"Manual Allocation",Z42)))</f>
        <v>0</v>
      </c>
      <c r="O42" s="19" cm="1">
        <f t="array" ref="O42">IF($I42="","",IF($D42="","",_xlfn.SWITCH($I42,"Equal allocation",ROUND($J42/12,2),"Weighted Allocation",$J42*-_xll.SI.TURNOVER(Connection,,$D42,O$2,O$3,$E$5,$E$12,_xll.SI.DIMENSIONS(Connection,$D$4,$E$4))/IF($F42=0,12,$F42),"Manual Allocation",AA42)))</f>
        <v>0</v>
      </c>
      <c r="P42" s="19" cm="1">
        <f t="array" ref="P42">IF($I42="","",IF($D42="","",_xlfn.SWITCH($I42,"Equal allocation",ROUND($J42/12,2),"Weighted Allocation",$J42*-_xll.SI.TURNOVER(Connection,,$D42,P$2,P$3,$E$5,$E$12,_xll.SI.DIMENSIONS(Connection,$D$4,$E$4))/IF($F42=0,12,$F42),"Manual Allocation",AB42)))</f>
        <v>0</v>
      </c>
      <c r="Q42" s="19" cm="1">
        <f t="array" ref="Q42">IF($I42="","",IF($D42="","",_xlfn.SWITCH($I42,"Equal allocation",ROUND($J42/12,2),"Weighted Allocation",$J42*-_xll.SI.TURNOVER(Connection,,$D42,Q$2,Q$3,$E$5,$E$12,_xll.SI.DIMENSIONS(Connection,$D$4,$E$4))/IF($F42=0,12,$F42),"Manual Allocation",AC42)))</f>
        <v>0</v>
      </c>
      <c r="R42" s="19" cm="1">
        <f t="array" ref="R42">IF($I42="","",IF($D42="","",_xlfn.SWITCH($I42,"Equal allocation",ROUND($J42/12,2),"Weighted Allocation",$J42*-_xll.SI.TURNOVER(Connection,,$D42,R$2,R$3,$E$5,$E$12,_xll.SI.DIMENSIONS(Connection,$D$4,$E$4))/IF($F42=0,12,$F42),"Manual Allocation",AD42)))</f>
        <v>0</v>
      </c>
      <c r="S42" s="19" cm="1">
        <f t="array" ref="S42">IF($I42="","",IF($D42="","",_xlfn.SWITCH($I42,"Equal allocation",ROUND($J42/12,2),"Weighted Allocation",$J42*-_xll.SI.TURNOVER(Connection,,$D42,S$2,S$3,$E$5,$E$12,_xll.SI.DIMENSIONS(Connection,$D$4,$E$4))/IF($F42=0,12,$F42),"Manual Allocation",AE42)))</f>
        <v>0</v>
      </c>
      <c r="T42" s="19" cm="1">
        <f t="array" ref="T42">IF($I42="","",IF($D42="","",_xlfn.SWITCH($I42,"Equal allocation",ROUND($J42/12,2),"Weighted Allocation",$J42*-_xll.SI.TURNOVER(Connection,,$D42,T$2,T$3,$E$5,$E$12,_xll.SI.DIMENSIONS(Connection,$D$4,$E$4))/IF($F42=0,12,$F42),"Manual Allocation",AF42)))</f>
        <v>0</v>
      </c>
      <c r="U42" s="19" cm="1">
        <f t="array" ref="U42">IF($I42="","",IF($D42="","",_xlfn.SWITCH($I42,"Equal allocation",ROUND($J42/12,2),"Weighted Allocation",$J42*-_xll.SI.TURNOVER(Connection,,$D42,U$2,U$3,$E$5,$E$12,_xll.SI.DIMENSIONS(Connection,$D$4,$E$4))/IF($F42=0,12,$F42),"Manual Allocation",AG42)))</f>
        <v>0</v>
      </c>
      <c r="V42" s="19" cm="1">
        <f t="array" ref="V42">IF($I42="","",IF($D42="","",_xlfn.SWITCH($I42,"Equal allocation",ROUND($J42/12,2),"Weighted Allocation",$J42*-_xll.SI.TURNOVER(Connection,,$D42,V$2,V$3,$E$5,$E$12,_xll.SI.DIMENSIONS(Connection,$D$4,$E$4))/IF($F42=0,12,$F42),"Manual Allocation",AH42)))</f>
        <v>0</v>
      </c>
      <c r="W42" s="19" cm="1">
        <f t="array" ref="W42">IF($I42="","",IF($D42="","",_xlfn.SWITCH($I42,"Equal allocation",ROUND($J42/12,2),"Weighted Allocation",$J42*-_xll.SI.TURNOVER(Connection,,$D42,W$2,W$3,$E$5,$E$12,_xll.SI.DIMENSIONS(Connection,$D$4,$E$4))/IF($F42=0,12,$F42),"Manual Allocation",AI42)))</f>
        <v>0</v>
      </c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</row>
    <row r="43" spans="1:35" s="29" customFormat="1" x14ac:dyDescent="0.45">
      <c r="A43" s="23">
        <v>-1</v>
      </c>
      <c r="B43" s="23"/>
      <c r="C43" s="23"/>
      <c r="D43" s="18" t="str">
        <v>40800-102</v>
      </c>
      <c r="E43" s="18" t="str">
        <v>Contract Usage - Billed</v>
      </c>
      <c r="F43" s="19">
        <v>414879.25</v>
      </c>
      <c r="G43" s="49"/>
      <c r="H43" s="20" t="str" cm="1">
        <f t="array" ref="H43">IF(I43="","",IF($D43="","",_xll.SI.WRITEBACKBUDGET(Connection,$H$10,$H$11,FALSE,,$D43,,$D$4:$E$5,,$L$4:$W$4,$L43:$W43)))</f>
        <v>Pending</v>
      </c>
      <c r="I43" s="20" t="str">
        <f t="shared" si="2"/>
        <v>Equal Allocation</v>
      </c>
      <c r="J43" s="19">
        <f t="shared" si="3"/>
        <v>414879.25</v>
      </c>
      <c r="K43" s="19">
        <f t="shared" si="4"/>
        <v>414879.24000000005</v>
      </c>
      <c r="L43" s="19" cm="1">
        <f t="array" ref="L43">IF($I43="","",IF($D43="","",_xlfn.SWITCH($I43,"Equal allocation",ROUND($J43/12,2),"Weighted Allocation",$J43*-_xll.SI.TURNOVER(Connection,,$D43,L$2,L$3,$E$5,$E$12,_xll.SI.DIMENSIONS(Connection,$D$4,$E$4))/IF($F43=0,12,$F43),"Manual Allocation",X43)))</f>
        <v>34573.269999999997</v>
      </c>
      <c r="M43" s="19" cm="1">
        <f t="array" ref="M43">IF($I43="","",IF($D43="","",_xlfn.SWITCH($I43,"Equal allocation",ROUND($J43/12,2),"Weighted Allocation",$J43*-_xll.SI.TURNOVER(Connection,,$D43,M$2,M$3,$E$5,$E$12,_xll.SI.DIMENSIONS(Connection,$D$4,$E$4))/IF($F43=0,12,$F43),"Manual Allocation",Y43)))</f>
        <v>34573.269999999997</v>
      </c>
      <c r="N43" s="19" cm="1">
        <f t="array" ref="N43">IF($I43="","",IF($D43="","",_xlfn.SWITCH($I43,"Equal allocation",ROUND($J43/12,2),"Weighted Allocation",$J43*-_xll.SI.TURNOVER(Connection,,$D43,N$2,N$3,$E$5,$E$12,_xll.SI.DIMENSIONS(Connection,$D$4,$E$4))/IF($F43=0,12,$F43),"Manual Allocation",Z43)))</f>
        <v>34573.269999999997</v>
      </c>
      <c r="O43" s="19" cm="1">
        <f t="array" ref="O43">IF($I43="","",IF($D43="","",_xlfn.SWITCH($I43,"Equal allocation",ROUND($J43/12,2),"Weighted Allocation",$J43*-_xll.SI.TURNOVER(Connection,,$D43,O$2,O$3,$E$5,$E$12,_xll.SI.DIMENSIONS(Connection,$D$4,$E$4))/IF($F43=0,12,$F43),"Manual Allocation",AA43)))</f>
        <v>34573.269999999997</v>
      </c>
      <c r="P43" s="19" cm="1">
        <f t="array" ref="P43">IF($I43="","",IF($D43="","",_xlfn.SWITCH($I43,"Equal allocation",ROUND($J43/12,2),"Weighted Allocation",$J43*-_xll.SI.TURNOVER(Connection,,$D43,P$2,P$3,$E$5,$E$12,_xll.SI.DIMENSIONS(Connection,$D$4,$E$4))/IF($F43=0,12,$F43),"Manual Allocation",AB43)))</f>
        <v>34573.269999999997</v>
      </c>
      <c r="Q43" s="19" cm="1">
        <f t="array" ref="Q43">IF($I43="","",IF($D43="","",_xlfn.SWITCH($I43,"Equal allocation",ROUND($J43/12,2),"Weighted Allocation",$J43*-_xll.SI.TURNOVER(Connection,,$D43,Q$2,Q$3,$E$5,$E$12,_xll.SI.DIMENSIONS(Connection,$D$4,$E$4))/IF($F43=0,12,$F43),"Manual Allocation",AC43)))</f>
        <v>34573.269999999997</v>
      </c>
      <c r="R43" s="19" cm="1">
        <f t="array" ref="R43">IF($I43="","",IF($D43="","",_xlfn.SWITCH($I43,"Equal allocation",ROUND($J43/12,2),"Weighted Allocation",$J43*-_xll.SI.TURNOVER(Connection,,$D43,R$2,R$3,$E$5,$E$12,_xll.SI.DIMENSIONS(Connection,$D$4,$E$4))/IF($F43=0,12,$F43),"Manual Allocation",AD43)))</f>
        <v>34573.269999999997</v>
      </c>
      <c r="S43" s="19" cm="1">
        <f t="array" ref="S43">IF($I43="","",IF($D43="","",_xlfn.SWITCH($I43,"Equal allocation",ROUND($J43/12,2),"Weighted Allocation",$J43*-_xll.SI.TURNOVER(Connection,,$D43,S$2,S$3,$E$5,$E$12,_xll.SI.DIMENSIONS(Connection,$D$4,$E$4))/IF($F43=0,12,$F43),"Manual Allocation",AE43)))</f>
        <v>34573.269999999997</v>
      </c>
      <c r="T43" s="19" cm="1">
        <f t="array" ref="T43">IF($I43="","",IF($D43="","",_xlfn.SWITCH($I43,"Equal allocation",ROUND($J43/12,2),"Weighted Allocation",$J43*-_xll.SI.TURNOVER(Connection,,$D43,T$2,T$3,$E$5,$E$12,_xll.SI.DIMENSIONS(Connection,$D$4,$E$4))/IF($F43=0,12,$F43),"Manual Allocation",AF43)))</f>
        <v>34573.269999999997</v>
      </c>
      <c r="U43" s="19" cm="1">
        <f t="array" ref="U43">IF($I43="","",IF($D43="","",_xlfn.SWITCH($I43,"Equal allocation",ROUND($J43/12,2),"Weighted Allocation",$J43*-_xll.SI.TURNOVER(Connection,,$D43,U$2,U$3,$E$5,$E$12,_xll.SI.DIMENSIONS(Connection,$D$4,$E$4))/IF($F43=0,12,$F43),"Manual Allocation",AG43)))</f>
        <v>34573.269999999997</v>
      </c>
      <c r="V43" s="19" cm="1">
        <f t="array" ref="V43">IF($I43="","",IF($D43="","",_xlfn.SWITCH($I43,"Equal allocation",ROUND($J43/12,2),"Weighted Allocation",$J43*-_xll.SI.TURNOVER(Connection,,$D43,V$2,V$3,$E$5,$E$12,_xll.SI.DIMENSIONS(Connection,$D$4,$E$4))/IF($F43=0,12,$F43),"Manual Allocation",AH43)))</f>
        <v>34573.269999999997</v>
      </c>
      <c r="W43" s="19" cm="1">
        <f t="array" ref="W43">IF($I43="","",IF($D43="","",_xlfn.SWITCH($I43,"Equal allocation",ROUND($J43/12,2),"Weighted Allocation",$J43*-_xll.SI.TURNOVER(Connection,,$D43,W$2,W$3,$E$5,$E$12,_xll.SI.DIMENSIONS(Connection,$D$4,$E$4))/IF($F43=0,12,$F43),"Manual Allocation",AI43)))</f>
        <v>34573.269999999997</v>
      </c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</row>
    <row r="44" spans="1:35" s="29" customFormat="1" x14ac:dyDescent="0.45">
      <c r="A44" s="23">
        <v>-1</v>
      </c>
      <c r="B44" s="23"/>
      <c r="C44" s="23"/>
      <c r="D44" s="18" t="str">
        <v>40800-103</v>
      </c>
      <c r="E44" s="18" t="str">
        <v>Contract Usage - Paid</v>
      </c>
      <c r="F44" s="19">
        <v>0</v>
      </c>
      <c r="G44" s="49"/>
      <c r="H44" s="20" t="str" cm="1">
        <f t="array" ref="H44">IF(I44="","",IF($D44="","",_xll.SI.WRITEBACKBUDGET(Connection,$H$10,$H$11,FALSE,,$D44,,$D$4:$E$5,,$L$4:$W$4,$L44:$W44)))</f>
        <v>Pending</v>
      </c>
      <c r="I44" s="20" t="str">
        <f t="shared" si="2"/>
        <v>Equal Allocation</v>
      </c>
      <c r="J44" s="19">
        <f t="shared" si="3"/>
        <v>0</v>
      </c>
      <c r="K44" s="19">
        <f t="shared" si="4"/>
        <v>0</v>
      </c>
      <c r="L44" s="19" cm="1">
        <f t="array" ref="L44">IF($I44="","",IF($D44="","",_xlfn.SWITCH($I44,"Equal allocation",ROUND($J44/12,2),"Weighted Allocation",$J44*-_xll.SI.TURNOVER(Connection,,$D44,L$2,L$3,$E$5,$E$12,_xll.SI.DIMENSIONS(Connection,$D$4,$E$4))/IF($F44=0,12,$F44),"Manual Allocation",X44)))</f>
        <v>0</v>
      </c>
      <c r="M44" s="19" cm="1">
        <f t="array" ref="M44">IF($I44="","",IF($D44="","",_xlfn.SWITCH($I44,"Equal allocation",ROUND($J44/12,2),"Weighted Allocation",$J44*-_xll.SI.TURNOVER(Connection,,$D44,M$2,M$3,$E$5,$E$12,_xll.SI.DIMENSIONS(Connection,$D$4,$E$4))/IF($F44=0,12,$F44),"Manual Allocation",Y44)))</f>
        <v>0</v>
      </c>
      <c r="N44" s="19" cm="1">
        <f t="array" ref="N44">IF($I44="","",IF($D44="","",_xlfn.SWITCH($I44,"Equal allocation",ROUND($J44/12,2),"Weighted Allocation",$J44*-_xll.SI.TURNOVER(Connection,,$D44,N$2,N$3,$E$5,$E$12,_xll.SI.DIMENSIONS(Connection,$D$4,$E$4))/IF($F44=0,12,$F44),"Manual Allocation",Z44)))</f>
        <v>0</v>
      </c>
      <c r="O44" s="19" cm="1">
        <f t="array" ref="O44">IF($I44="","",IF($D44="","",_xlfn.SWITCH($I44,"Equal allocation",ROUND($J44/12,2),"Weighted Allocation",$J44*-_xll.SI.TURNOVER(Connection,,$D44,O$2,O$3,$E$5,$E$12,_xll.SI.DIMENSIONS(Connection,$D$4,$E$4))/IF($F44=0,12,$F44),"Manual Allocation",AA44)))</f>
        <v>0</v>
      </c>
      <c r="P44" s="19" cm="1">
        <f t="array" ref="P44">IF($I44="","",IF($D44="","",_xlfn.SWITCH($I44,"Equal allocation",ROUND($J44/12,2),"Weighted Allocation",$J44*-_xll.SI.TURNOVER(Connection,,$D44,P$2,P$3,$E$5,$E$12,_xll.SI.DIMENSIONS(Connection,$D$4,$E$4))/IF($F44=0,12,$F44),"Manual Allocation",AB44)))</f>
        <v>0</v>
      </c>
      <c r="Q44" s="19" cm="1">
        <f t="array" ref="Q44">IF($I44="","",IF($D44="","",_xlfn.SWITCH($I44,"Equal allocation",ROUND($J44/12,2),"Weighted Allocation",$J44*-_xll.SI.TURNOVER(Connection,,$D44,Q$2,Q$3,$E$5,$E$12,_xll.SI.DIMENSIONS(Connection,$D$4,$E$4))/IF($F44=0,12,$F44),"Manual Allocation",AC44)))</f>
        <v>0</v>
      </c>
      <c r="R44" s="19" cm="1">
        <f t="array" ref="R44">IF($I44="","",IF($D44="","",_xlfn.SWITCH($I44,"Equal allocation",ROUND($J44/12,2),"Weighted Allocation",$J44*-_xll.SI.TURNOVER(Connection,,$D44,R$2,R$3,$E$5,$E$12,_xll.SI.DIMENSIONS(Connection,$D$4,$E$4))/IF($F44=0,12,$F44),"Manual Allocation",AD44)))</f>
        <v>0</v>
      </c>
      <c r="S44" s="19" cm="1">
        <f t="array" ref="S44">IF($I44="","",IF($D44="","",_xlfn.SWITCH($I44,"Equal allocation",ROUND($J44/12,2),"Weighted Allocation",$J44*-_xll.SI.TURNOVER(Connection,,$D44,S$2,S$3,$E$5,$E$12,_xll.SI.DIMENSIONS(Connection,$D$4,$E$4))/IF($F44=0,12,$F44),"Manual Allocation",AE44)))</f>
        <v>0</v>
      </c>
      <c r="T44" s="19" cm="1">
        <f t="array" ref="T44">IF($I44="","",IF($D44="","",_xlfn.SWITCH($I44,"Equal allocation",ROUND($J44/12,2),"Weighted Allocation",$J44*-_xll.SI.TURNOVER(Connection,,$D44,T$2,T$3,$E$5,$E$12,_xll.SI.DIMENSIONS(Connection,$D$4,$E$4))/IF($F44=0,12,$F44),"Manual Allocation",AF44)))</f>
        <v>0</v>
      </c>
      <c r="U44" s="19" cm="1">
        <f t="array" ref="U44">IF($I44="","",IF($D44="","",_xlfn.SWITCH($I44,"Equal allocation",ROUND($J44/12,2),"Weighted Allocation",$J44*-_xll.SI.TURNOVER(Connection,,$D44,U$2,U$3,$E$5,$E$12,_xll.SI.DIMENSIONS(Connection,$D$4,$E$4))/IF($F44=0,12,$F44),"Manual Allocation",AG44)))</f>
        <v>0</v>
      </c>
      <c r="V44" s="19" cm="1">
        <f t="array" ref="V44">IF($I44="","",IF($D44="","",_xlfn.SWITCH($I44,"Equal allocation",ROUND($J44/12,2),"Weighted Allocation",$J44*-_xll.SI.TURNOVER(Connection,,$D44,V$2,V$3,$E$5,$E$12,_xll.SI.DIMENSIONS(Connection,$D$4,$E$4))/IF($F44=0,12,$F44),"Manual Allocation",AH44)))</f>
        <v>0</v>
      </c>
      <c r="W44" s="19" cm="1">
        <f t="array" ref="W44">IF($I44="","",IF($D44="","",_xlfn.SWITCH($I44,"Equal allocation",ROUND($J44/12,2),"Weighted Allocation",$J44*-_xll.SI.TURNOVER(Connection,,$D44,W$2,W$3,$E$5,$E$12,_xll.SI.DIMENSIONS(Connection,$D$4,$E$4))/IF($F44=0,12,$F44),"Manual Allocation",AI44)))</f>
        <v>0</v>
      </c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</row>
    <row r="45" spans="1:35" s="29" customFormat="1" x14ac:dyDescent="0.45">
      <c r="A45" s="23">
        <v>-1</v>
      </c>
      <c r="B45" s="23"/>
      <c r="C45" s="23"/>
      <c r="D45" s="18" t="str">
        <v>40900</v>
      </c>
      <c r="E45" s="18" t="str">
        <v>Revenue - Other</v>
      </c>
      <c r="F45" s="19">
        <v>10698.87</v>
      </c>
      <c r="G45" s="49"/>
      <c r="H45" s="20" t="str" cm="1">
        <f t="array" ref="H45">IF(I45="","",IF($D45="","",_xll.SI.WRITEBACKBUDGET(Connection,$H$10,$H$11,FALSE,,$D45,,$D$4:$E$5,,$L$4:$W$4,$L45:$W45)))</f>
        <v>Pending</v>
      </c>
      <c r="I45" s="20" t="str">
        <f t="shared" si="2"/>
        <v>Equal Allocation</v>
      </c>
      <c r="J45" s="19">
        <f t="shared" si="3"/>
        <v>10698.87</v>
      </c>
      <c r="K45" s="19">
        <f t="shared" si="4"/>
        <v>10698.839999999998</v>
      </c>
      <c r="L45" s="19" cm="1">
        <f t="array" ref="L45">IF($I45="","",IF($D45="","",_xlfn.SWITCH($I45,"Equal allocation",ROUND($J45/12,2),"Weighted Allocation",$J45*-_xll.SI.TURNOVER(Connection,,$D45,L$2,L$3,$E$5,$E$12,_xll.SI.DIMENSIONS(Connection,$D$4,$E$4))/IF($F45=0,12,$F45),"Manual Allocation",X45)))</f>
        <v>891.57</v>
      </c>
      <c r="M45" s="19" cm="1">
        <f t="array" ref="M45">IF($I45="","",IF($D45="","",_xlfn.SWITCH($I45,"Equal allocation",ROUND($J45/12,2),"Weighted Allocation",$J45*-_xll.SI.TURNOVER(Connection,,$D45,M$2,M$3,$E$5,$E$12,_xll.SI.DIMENSIONS(Connection,$D$4,$E$4))/IF($F45=0,12,$F45),"Manual Allocation",Y45)))</f>
        <v>891.57</v>
      </c>
      <c r="N45" s="19" cm="1">
        <f t="array" ref="N45">IF($I45="","",IF($D45="","",_xlfn.SWITCH($I45,"Equal allocation",ROUND($J45/12,2),"Weighted Allocation",$J45*-_xll.SI.TURNOVER(Connection,,$D45,N$2,N$3,$E$5,$E$12,_xll.SI.DIMENSIONS(Connection,$D$4,$E$4))/IF($F45=0,12,$F45),"Manual Allocation",Z45)))</f>
        <v>891.57</v>
      </c>
      <c r="O45" s="19" cm="1">
        <f t="array" ref="O45">IF($I45="","",IF($D45="","",_xlfn.SWITCH($I45,"Equal allocation",ROUND($J45/12,2),"Weighted Allocation",$J45*-_xll.SI.TURNOVER(Connection,,$D45,O$2,O$3,$E$5,$E$12,_xll.SI.DIMENSIONS(Connection,$D$4,$E$4))/IF($F45=0,12,$F45),"Manual Allocation",AA45)))</f>
        <v>891.57</v>
      </c>
      <c r="P45" s="19" cm="1">
        <f t="array" ref="P45">IF($I45="","",IF($D45="","",_xlfn.SWITCH($I45,"Equal allocation",ROUND($J45/12,2),"Weighted Allocation",$J45*-_xll.SI.TURNOVER(Connection,,$D45,P$2,P$3,$E$5,$E$12,_xll.SI.DIMENSIONS(Connection,$D$4,$E$4))/IF($F45=0,12,$F45),"Manual Allocation",AB45)))</f>
        <v>891.57</v>
      </c>
      <c r="Q45" s="19" cm="1">
        <f t="array" ref="Q45">IF($I45="","",IF($D45="","",_xlfn.SWITCH($I45,"Equal allocation",ROUND($J45/12,2),"Weighted Allocation",$J45*-_xll.SI.TURNOVER(Connection,,$D45,Q$2,Q$3,$E$5,$E$12,_xll.SI.DIMENSIONS(Connection,$D$4,$E$4))/IF($F45=0,12,$F45),"Manual Allocation",AC45)))</f>
        <v>891.57</v>
      </c>
      <c r="R45" s="19" cm="1">
        <f t="array" ref="R45">IF($I45="","",IF($D45="","",_xlfn.SWITCH($I45,"Equal allocation",ROUND($J45/12,2),"Weighted Allocation",$J45*-_xll.SI.TURNOVER(Connection,,$D45,R$2,R$3,$E$5,$E$12,_xll.SI.DIMENSIONS(Connection,$D$4,$E$4))/IF($F45=0,12,$F45),"Manual Allocation",AD45)))</f>
        <v>891.57</v>
      </c>
      <c r="S45" s="19" cm="1">
        <f t="array" ref="S45">IF($I45="","",IF($D45="","",_xlfn.SWITCH($I45,"Equal allocation",ROUND($J45/12,2),"Weighted Allocation",$J45*-_xll.SI.TURNOVER(Connection,,$D45,S$2,S$3,$E$5,$E$12,_xll.SI.DIMENSIONS(Connection,$D$4,$E$4))/IF($F45=0,12,$F45),"Manual Allocation",AE45)))</f>
        <v>891.57</v>
      </c>
      <c r="T45" s="19" cm="1">
        <f t="array" ref="T45">IF($I45="","",IF($D45="","",_xlfn.SWITCH($I45,"Equal allocation",ROUND($J45/12,2),"Weighted Allocation",$J45*-_xll.SI.TURNOVER(Connection,,$D45,T$2,T$3,$E$5,$E$12,_xll.SI.DIMENSIONS(Connection,$D$4,$E$4))/IF($F45=0,12,$F45),"Manual Allocation",AF45)))</f>
        <v>891.57</v>
      </c>
      <c r="U45" s="19" cm="1">
        <f t="array" ref="U45">IF($I45="","",IF($D45="","",_xlfn.SWITCH($I45,"Equal allocation",ROUND($J45/12,2),"Weighted Allocation",$J45*-_xll.SI.TURNOVER(Connection,,$D45,U$2,U$3,$E$5,$E$12,_xll.SI.DIMENSIONS(Connection,$D$4,$E$4))/IF($F45=0,12,$F45),"Manual Allocation",AG45)))</f>
        <v>891.57</v>
      </c>
      <c r="V45" s="19" cm="1">
        <f t="array" ref="V45">IF($I45="","",IF($D45="","",_xlfn.SWITCH($I45,"Equal allocation",ROUND($J45/12,2),"Weighted Allocation",$J45*-_xll.SI.TURNOVER(Connection,,$D45,V$2,V$3,$E$5,$E$12,_xll.SI.DIMENSIONS(Connection,$D$4,$E$4))/IF($F45=0,12,$F45),"Manual Allocation",AH45)))</f>
        <v>891.57</v>
      </c>
      <c r="W45" s="19" cm="1">
        <f t="array" ref="W45">IF($I45="","",IF($D45="","",_xlfn.SWITCH($I45,"Equal allocation",ROUND($J45/12,2),"Weighted Allocation",$J45*-_xll.SI.TURNOVER(Connection,,$D45,W$2,W$3,$E$5,$E$12,_xll.SI.DIMENSIONS(Connection,$D$4,$E$4))/IF($F45=0,12,$F45),"Manual Allocation",AI45)))</f>
        <v>891.57</v>
      </c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</row>
    <row r="46" spans="1:35" s="29" customFormat="1" x14ac:dyDescent="0.45">
      <c r="A46" s="23">
        <v>-1</v>
      </c>
      <c r="B46" s="23"/>
      <c r="C46" s="23"/>
      <c r="D46" s="18" t="str">
        <v>41000</v>
      </c>
      <c r="E46" s="18" t="str">
        <v>Hardware</v>
      </c>
      <c r="F46" s="19">
        <v>0</v>
      </c>
      <c r="G46" s="49"/>
      <c r="H46" s="20" t="str" cm="1">
        <f t="array" ref="H46">IF(I46="","",IF($D46="","",_xll.SI.WRITEBACKBUDGET(Connection,$H$10,$H$11,FALSE,,$D46,,$D$4:$E$5,,$L$4:$W$4,$L46:$W46)))</f>
        <v>Pending</v>
      </c>
      <c r="I46" s="20" t="str">
        <f t="shared" si="2"/>
        <v>Equal Allocation</v>
      </c>
      <c r="J46" s="19">
        <f t="shared" si="3"/>
        <v>0</v>
      </c>
      <c r="K46" s="19">
        <f t="shared" si="4"/>
        <v>0</v>
      </c>
      <c r="L46" s="19" cm="1">
        <f t="array" ref="L46">IF($I46="","",IF($D46="","",_xlfn.SWITCH($I46,"Equal allocation",ROUND($J46/12,2),"Weighted Allocation",$J46*-_xll.SI.TURNOVER(Connection,,$D46,L$2,L$3,$E$5,$E$12,_xll.SI.DIMENSIONS(Connection,$D$4,$E$4))/IF($F46=0,12,$F46),"Manual Allocation",X46)))</f>
        <v>0</v>
      </c>
      <c r="M46" s="19" cm="1">
        <f t="array" ref="M46">IF($I46="","",IF($D46="","",_xlfn.SWITCH($I46,"Equal allocation",ROUND($J46/12,2),"Weighted Allocation",$J46*-_xll.SI.TURNOVER(Connection,,$D46,M$2,M$3,$E$5,$E$12,_xll.SI.DIMENSIONS(Connection,$D$4,$E$4))/IF($F46=0,12,$F46),"Manual Allocation",Y46)))</f>
        <v>0</v>
      </c>
      <c r="N46" s="19" cm="1">
        <f t="array" ref="N46">IF($I46="","",IF($D46="","",_xlfn.SWITCH($I46,"Equal allocation",ROUND($J46/12,2),"Weighted Allocation",$J46*-_xll.SI.TURNOVER(Connection,,$D46,N$2,N$3,$E$5,$E$12,_xll.SI.DIMENSIONS(Connection,$D$4,$E$4))/IF($F46=0,12,$F46),"Manual Allocation",Z46)))</f>
        <v>0</v>
      </c>
      <c r="O46" s="19" cm="1">
        <f t="array" ref="O46">IF($I46="","",IF($D46="","",_xlfn.SWITCH($I46,"Equal allocation",ROUND($J46/12,2),"Weighted Allocation",$J46*-_xll.SI.TURNOVER(Connection,,$D46,O$2,O$3,$E$5,$E$12,_xll.SI.DIMENSIONS(Connection,$D$4,$E$4))/IF($F46=0,12,$F46),"Manual Allocation",AA46)))</f>
        <v>0</v>
      </c>
      <c r="P46" s="19" cm="1">
        <f t="array" ref="P46">IF($I46="","",IF($D46="","",_xlfn.SWITCH($I46,"Equal allocation",ROUND($J46/12,2),"Weighted Allocation",$J46*-_xll.SI.TURNOVER(Connection,,$D46,P$2,P$3,$E$5,$E$12,_xll.SI.DIMENSIONS(Connection,$D$4,$E$4))/IF($F46=0,12,$F46),"Manual Allocation",AB46)))</f>
        <v>0</v>
      </c>
      <c r="Q46" s="19" cm="1">
        <f t="array" ref="Q46">IF($I46="","",IF($D46="","",_xlfn.SWITCH($I46,"Equal allocation",ROUND($J46/12,2),"Weighted Allocation",$J46*-_xll.SI.TURNOVER(Connection,,$D46,Q$2,Q$3,$E$5,$E$12,_xll.SI.DIMENSIONS(Connection,$D$4,$E$4))/IF($F46=0,12,$F46),"Manual Allocation",AC46)))</f>
        <v>0</v>
      </c>
      <c r="R46" s="19" cm="1">
        <f t="array" ref="R46">IF($I46="","",IF($D46="","",_xlfn.SWITCH($I46,"Equal allocation",ROUND($J46/12,2),"Weighted Allocation",$J46*-_xll.SI.TURNOVER(Connection,,$D46,R$2,R$3,$E$5,$E$12,_xll.SI.DIMENSIONS(Connection,$D$4,$E$4))/IF($F46=0,12,$F46),"Manual Allocation",AD46)))</f>
        <v>0</v>
      </c>
      <c r="S46" s="19" cm="1">
        <f t="array" ref="S46">IF($I46="","",IF($D46="","",_xlfn.SWITCH($I46,"Equal allocation",ROUND($J46/12,2),"Weighted Allocation",$J46*-_xll.SI.TURNOVER(Connection,,$D46,S$2,S$3,$E$5,$E$12,_xll.SI.DIMENSIONS(Connection,$D$4,$E$4))/IF($F46=0,12,$F46),"Manual Allocation",AE46)))</f>
        <v>0</v>
      </c>
      <c r="T46" s="19" cm="1">
        <f t="array" ref="T46">IF($I46="","",IF($D46="","",_xlfn.SWITCH($I46,"Equal allocation",ROUND($J46/12,2),"Weighted Allocation",$J46*-_xll.SI.TURNOVER(Connection,,$D46,T$2,T$3,$E$5,$E$12,_xll.SI.DIMENSIONS(Connection,$D$4,$E$4))/IF($F46=0,12,$F46),"Manual Allocation",AF46)))</f>
        <v>0</v>
      </c>
      <c r="U46" s="19" cm="1">
        <f t="array" ref="U46">IF($I46="","",IF($D46="","",_xlfn.SWITCH($I46,"Equal allocation",ROUND($J46/12,2),"Weighted Allocation",$J46*-_xll.SI.TURNOVER(Connection,,$D46,U$2,U$3,$E$5,$E$12,_xll.SI.DIMENSIONS(Connection,$D$4,$E$4))/IF($F46=0,12,$F46),"Manual Allocation",AG46)))</f>
        <v>0</v>
      </c>
      <c r="V46" s="19" cm="1">
        <f t="array" ref="V46">IF($I46="","",IF($D46="","",_xlfn.SWITCH($I46,"Equal allocation",ROUND($J46/12,2),"Weighted Allocation",$J46*-_xll.SI.TURNOVER(Connection,,$D46,V$2,V$3,$E$5,$E$12,_xll.SI.DIMENSIONS(Connection,$D$4,$E$4))/IF($F46=0,12,$F46),"Manual Allocation",AH46)))</f>
        <v>0</v>
      </c>
      <c r="W46" s="19" cm="1">
        <f t="array" ref="W46">IF($I46="","",IF($D46="","",_xlfn.SWITCH($I46,"Equal allocation",ROUND($J46/12,2),"Weighted Allocation",$J46*-_xll.SI.TURNOVER(Connection,,$D46,W$2,W$3,$E$5,$E$12,_xll.SI.DIMENSIONS(Connection,$D$4,$E$4))/IF($F46=0,12,$F46),"Manual Allocation",AI46)))</f>
        <v>0</v>
      </c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</row>
    <row r="47" spans="1:35" s="29" customFormat="1" x14ac:dyDescent="0.45">
      <c r="A47" s="23">
        <v>-1</v>
      </c>
      <c r="B47" s="23"/>
      <c r="C47" s="23"/>
      <c r="D47" s="18" t="str">
        <v>41000-101</v>
      </c>
      <c r="E47" s="18" t="str">
        <v>Hardware - Unbilled</v>
      </c>
      <c r="F47" s="19">
        <v>0</v>
      </c>
      <c r="G47" s="49"/>
      <c r="H47" s="20" t="str" cm="1">
        <f t="array" ref="H47">IF(I47="","",IF($D47="","",_xll.SI.WRITEBACKBUDGET(Connection,$H$10,$H$11,FALSE,,$D47,,$D$4:$E$5,,$L$4:$W$4,$L47:$W47)))</f>
        <v>Pending</v>
      </c>
      <c r="I47" s="20" t="str">
        <f t="shared" si="2"/>
        <v>Equal Allocation</v>
      </c>
      <c r="J47" s="19">
        <f t="shared" si="3"/>
        <v>0</v>
      </c>
      <c r="K47" s="19">
        <f t="shared" si="4"/>
        <v>0</v>
      </c>
      <c r="L47" s="19" cm="1">
        <f t="array" ref="L47">IF($I47="","",IF($D47="","",_xlfn.SWITCH($I47,"Equal allocation",ROUND($J47/12,2),"Weighted Allocation",$J47*-_xll.SI.TURNOVER(Connection,,$D47,L$2,L$3,$E$5,$E$12,_xll.SI.DIMENSIONS(Connection,$D$4,$E$4))/IF($F47=0,12,$F47),"Manual Allocation",X47)))</f>
        <v>0</v>
      </c>
      <c r="M47" s="19" cm="1">
        <f t="array" ref="M47">IF($I47="","",IF($D47="","",_xlfn.SWITCH($I47,"Equal allocation",ROUND($J47/12,2),"Weighted Allocation",$J47*-_xll.SI.TURNOVER(Connection,,$D47,M$2,M$3,$E$5,$E$12,_xll.SI.DIMENSIONS(Connection,$D$4,$E$4))/IF($F47=0,12,$F47),"Manual Allocation",Y47)))</f>
        <v>0</v>
      </c>
      <c r="N47" s="19" cm="1">
        <f t="array" ref="N47">IF($I47="","",IF($D47="","",_xlfn.SWITCH($I47,"Equal allocation",ROUND($J47/12,2),"Weighted Allocation",$J47*-_xll.SI.TURNOVER(Connection,,$D47,N$2,N$3,$E$5,$E$12,_xll.SI.DIMENSIONS(Connection,$D$4,$E$4))/IF($F47=0,12,$F47),"Manual Allocation",Z47)))</f>
        <v>0</v>
      </c>
      <c r="O47" s="19" cm="1">
        <f t="array" ref="O47">IF($I47="","",IF($D47="","",_xlfn.SWITCH($I47,"Equal allocation",ROUND($J47/12,2),"Weighted Allocation",$J47*-_xll.SI.TURNOVER(Connection,,$D47,O$2,O$3,$E$5,$E$12,_xll.SI.DIMENSIONS(Connection,$D$4,$E$4))/IF($F47=0,12,$F47),"Manual Allocation",AA47)))</f>
        <v>0</v>
      </c>
      <c r="P47" s="19" cm="1">
        <f t="array" ref="P47">IF($I47="","",IF($D47="","",_xlfn.SWITCH($I47,"Equal allocation",ROUND($J47/12,2),"Weighted Allocation",$J47*-_xll.SI.TURNOVER(Connection,,$D47,P$2,P$3,$E$5,$E$12,_xll.SI.DIMENSIONS(Connection,$D$4,$E$4))/IF($F47=0,12,$F47),"Manual Allocation",AB47)))</f>
        <v>0</v>
      </c>
      <c r="Q47" s="19" cm="1">
        <f t="array" ref="Q47">IF($I47="","",IF($D47="","",_xlfn.SWITCH($I47,"Equal allocation",ROUND($J47/12,2),"Weighted Allocation",$J47*-_xll.SI.TURNOVER(Connection,,$D47,Q$2,Q$3,$E$5,$E$12,_xll.SI.DIMENSIONS(Connection,$D$4,$E$4))/IF($F47=0,12,$F47),"Manual Allocation",AC47)))</f>
        <v>0</v>
      </c>
      <c r="R47" s="19" cm="1">
        <f t="array" ref="R47">IF($I47="","",IF($D47="","",_xlfn.SWITCH($I47,"Equal allocation",ROUND($J47/12,2),"Weighted Allocation",$J47*-_xll.SI.TURNOVER(Connection,,$D47,R$2,R$3,$E$5,$E$12,_xll.SI.DIMENSIONS(Connection,$D$4,$E$4))/IF($F47=0,12,$F47),"Manual Allocation",AD47)))</f>
        <v>0</v>
      </c>
      <c r="S47" s="19" cm="1">
        <f t="array" ref="S47">IF($I47="","",IF($D47="","",_xlfn.SWITCH($I47,"Equal allocation",ROUND($J47/12,2),"Weighted Allocation",$J47*-_xll.SI.TURNOVER(Connection,,$D47,S$2,S$3,$E$5,$E$12,_xll.SI.DIMENSIONS(Connection,$D$4,$E$4))/IF($F47=0,12,$F47),"Manual Allocation",AE47)))</f>
        <v>0</v>
      </c>
      <c r="T47" s="19" cm="1">
        <f t="array" ref="T47">IF($I47="","",IF($D47="","",_xlfn.SWITCH($I47,"Equal allocation",ROUND($J47/12,2),"Weighted Allocation",$J47*-_xll.SI.TURNOVER(Connection,,$D47,T$2,T$3,$E$5,$E$12,_xll.SI.DIMENSIONS(Connection,$D$4,$E$4))/IF($F47=0,12,$F47),"Manual Allocation",AF47)))</f>
        <v>0</v>
      </c>
      <c r="U47" s="19" cm="1">
        <f t="array" ref="U47">IF($I47="","",IF($D47="","",_xlfn.SWITCH($I47,"Equal allocation",ROUND($J47/12,2),"Weighted Allocation",$J47*-_xll.SI.TURNOVER(Connection,,$D47,U$2,U$3,$E$5,$E$12,_xll.SI.DIMENSIONS(Connection,$D$4,$E$4))/IF($F47=0,12,$F47),"Manual Allocation",AG47)))</f>
        <v>0</v>
      </c>
      <c r="V47" s="19" cm="1">
        <f t="array" ref="V47">IF($I47="","",IF($D47="","",_xlfn.SWITCH($I47,"Equal allocation",ROUND($J47/12,2),"Weighted Allocation",$J47*-_xll.SI.TURNOVER(Connection,,$D47,V$2,V$3,$E$5,$E$12,_xll.SI.DIMENSIONS(Connection,$D$4,$E$4))/IF($F47=0,12,$F47),"Manual Allocation",AH47)))</f>
        <v>0</v>
      </c>
      <c r="W47" s="19" cm="1">
        <f t="array" ref="W47">IF($I47="","",IF($D47="","",_xlfn.SWITCH($I47,"Equal allocation",ROUND($J47/12,2),"Weighted Allocation",$J47*-_xll.SI.TURNOVER(Connection,,$D47,W$2,W$3,$E$5,$E$12,_xll.SI.DIMENSIONS(Connection,$D$4,$E$4))/IF($F47=0,12,$F47),"Manual Allocation",AI47)))</f>
        <v>0</v>
      </c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</row>
    <row r="48" spans="1:35" s="29" customFormat="1" x14ac:dyDescent="0.45">
      <c r="A48" s="23">
        <v>-1</v>
      </c>
      <c r="B48" s="23"/>
      <c r="C48" s="23"/>
      <c r="D48" s="18" t="str">
        <v>41000-102</v>
      </c>
      <c r="E48" s="18" t="str">
        <v>Hardware - Billed</v>
      </c>
      <c r="F48" s="19">
        <v>0</v>
      </c>
      <c r="G48" s="49"/>
      <c r="H48" s="20" t="str" cm="1">
        <f t="array" ref="H48">IF(I48="","",IF($D48="","",_xll.SI.WRITEBACKBUDGET(Connection,$H$10,$H$11,FALSE,,$D48,,$D$4:$E$5,,$L$4:$W$4,$L48:$W48)))</f>
        <v>Pending</v>
      </c>
      <c r="I48" s="20" t="str">
        <f t="shared" si="2"/>
        <v>Equal Allocation</v>
      </c>
      <c r="J48" s="19">
        <f t="shared" si="3"/>
        <v>0</v>
      </c>
      <c r="K48" s="19">
        <f t="shared" si="4"/>
        <v>0</v>
      </c>
      <c r="L48" s="19" cm="1">
        <f t="array" ref="L48">IF($I48="","",IF($D48="","",_xlfn.SWITCH($I48,"Equal allocation",ROUND($J48/12,2),"Weighted Allocation",$J48*-_xll.SI.TURNOVER(Connection,,$D48,L$2,L$3,$E$5,$E$12,_xll.SI.DIMENSIONS(Connection,$D$4,$E$4))/IF($F48=0,12,$F48),"Manual Allocation",X48)))</f>
        <v>0</v>
      </c>
      <c r="M48" s="19" cm="1">
        <f t="array" ref="M48">IF($I48="","",IF($D48="","",_xlfn.SWITCH($I48,"Equal allocation",ROUND($J48/12,2),"Weighted Allocation",$J48*-_xll.SI.TURNOVER(Connection,,$D48,M$2,M$3,$E$5,$E$12,_xll.SI.DIMENSIONS(Connection,$D$4,$E$4))/IF($F48=0,12,$F48),"Manual Allocation",Y48)))</f>
        <v>0</v>
      </c>
      <c r="N48" s="19" cm="1">
        <f t="array" ref="N48">IF($I48="","",IF($D48="","",_xlfn.SWITCH($I48,"Equal allocation",ROUND($J48/12,2),"Weighted Allocation",$J48*-_xll.SI.TURNOVER(Connection,,$D48,N$2,N$3,$E$5,$E$12,_xll.SI.DIMENSIONS(Connection,$D$4,$E$4))/IF($F48=0,12,$F48),"Manual Allocation",Z48)))</f>
        <v>0</v>
      </c>
      <c r="O48" s="19" cm="1">
        <f t="array" ref="O48">IF($I48="","",IF($D48="","",_xlfn.SWITCH($I48,"Equal allocation",ROUND($J48/12,2),"Weighted Allocation",$J48*-_xll.SI.TURNOVER(Connection,,$D48,O$2,O$3,$E$5,$E$12,_xll.SI.DIMENSIONS(Connection,$D$4,$E$4))/IF($F48=0,12,$F48),"Manual Allocation",AA48)))</f>
        <v>0</v>
      </c>
      <c r="P48" s="19" cm="1">
        <f t="array" ref="P48">IF($I48="","",IF($D48="","",_xlfn.SWITCH($I48,"Equal allocation",ROUND($J48/12,2),"Weighted Allocation",$J48*-_xll.SI.TURNOVER(Connection,,$D48,P$2,P$3,$E$5,$E$12,_xll.SI.DIMENSIONS(Connection,$D$4,$E$4))/IF($F48=0,12,$F48),"Manual Allocation",AB48)))</f>
        <v>0</v>
      </c>
      <c r="Q48" s="19" cm="1">
        <f t="array" ref="Q48">IF($I48="","",IF($D48="","",_xlfn.SWITCH($I48,"Equal allocation",ROUND($J48/12,2),"Weighted Allocation",$J48*-_xll.SI.TURNOVER(Connection,,$D48,Q$2,Q$3,$E$5,$E$12,_xll.SI.DIMENSIONS(Connection,$D$4,$E$4))/IF($F48=0,12,$F48),"Manual Allocation",AC48)))</f>
        <v>0</v>
      </c>
      <c r="R48" s="19" cm="1">
        <f t="array" ref="R48">IF($I48="","",IF($D48="","",_xlfn.SWITCH($I48,"Equal allocation",ROUND($J48/12,2),"Weighted Allocation",$J48*-_xll.SI.TURNOVER(Connection,,$D48,R$2,R$3,$E$5,$E$12,_xll.SI.DIMENSIONS(Connection,$D$4,$E$4))/IF($F48=0,12,$F48),"Manual Allocation",AD48)))</f>
        <v>0</v>
      </c>
      <c r="S48" s="19" cm="1">
        <f t="array" ref="S48">IF($I48="","",IF($D48="","",_xlfn.SWITCH($I48,"Equal allocation",ROUND($J48/12,2),"Weighted Allocation",$J48*-_xll.SI.TURNOVER(Connection,,$D48,S$2,S$3,$E$5,$E$12,_xll.SI.DIMENSIONS(Connection,$D$4,$E$4))/IF($F48=0,12,$F48),"Manual Allocation",AE48)))</f>
        <v>0</v>
      </c>
      <c r="T48" s="19" cm="1">
        <f t="array" ref="T48">IF($I48="","",IF($D48="","",_xlfn.SWITCH($I48,"Equal allocation",ROUND($J48/12,2),"Weighted Allocation",$J48*-_xll.SI.TURNOVER(Connection,,$D48,T$2,T$3,$E$5,$E$12,_xll.SI.DIMENSIONS(Connection,$D$4,$E$4))/IF($F48=0,12,$F48),"Manual Allocation",AF48)))</f>
        <v>0</v>
      </c>
      <c r="U48" s="19" cm="1">
        <f t="array" ref="U48">IF($I48="","",IF($D48="","",_xlfn.SWITCH($I48,"Equal allocation",ROUND($J48/12,2),"Weighted Allocation",$J48*-_xll.SI.TURNOVER(Connection,,$D48,U$2,U$3,$E$5,$E$12,_xll.SI.DIMENSIONS(Connection,$D$4,$E$4))/IF($F48=0,12,$F48),"Manual Allocation",AG48)))</f>
        <v>0</v>
      </c>
      <c r="V48" s="19" cm="1">
        <f t="array" ref="V48">IF($I48="","",IF($D48="","",_xlfn.SWITCH($I48,"Equal allocation",ROUND($J48/12,2),"Weighted Allocation",$J48*-_xll.SI.TURNOVER(Connection,,$D48,V$2,V$3,$E$5,$E$12,_xll.SI.DIMENSIONS(Connection,$D$4,$E$4))/IF($F48=0,12,$F48),"Manual Allocation",AH48)))</f>
        <v>0</v>
      </c>
      <c r="W48" s="19" cm="1">
        <f t="array" ref="W48">IF($I48="","",IF($D48="","",_xlfn.SWITCH($I48,"Equal allocation",ROUND($J48/12,2),"Weighted Allocation",$J48*-_xll.SI.TURNOVER(Connection,,$D48,W$2,W$3,$E$5,$E$12,_xll.SI.DIMENSIONS(Connection,$D$4,$E$4))/IF($F48=0,12,$F48),"Manual Allocation",AI48)))</f>
        <v>0</v>
      </c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</row>
    <row r="49" spans="1:35" s="29" customFormat="1" x14ac:dyDescent="0.45">
      <c r="A49" s="23">
        <v>-1</v>
      </c>
      <c r="B49" s="23"/>
      <c r="C49" s="23"/>
      <c r="D49" s="18" t="str">
        <v>41000-103</v>
      </c>
      <c r="E49" s="18" t="str">
        <v>Hardware - Paid</v>
      </c>
      <c r="F49" s="19">
        <v>0</v>
      </c>
      <c r="G49" s="49"/>
      <c r="H49" s="20" t="str" cm="1">
        <f t="array" ref="H49">IF(I49="","",IF($D49="","",_xll.SI.WRITEBACKBUDGET(Connection,$H$10,$H$11,FALSE,,$D49,,$D$4:$E$5,,$L$4:$W$4,$L49:$W49)))</f>
        <v>Pending</v>
      </c>
      <c r="I49" s="20" t="str">
        <f t="shared" si="2"/>
        <v>Equal Allocation</v>
      </c>
      <c r="J49" s="19">
        <f t="shared" si="3"/>
        <v>0</v>
      </c>
      <c r="K49" s="19">
        <f t="shared" si="4"/>
        <v>0</v>
      </c>
      <c r="L49" s="19" cm="1">
        <f t="array" ref="L49">IF($I49="","",IF($D49="","",_xlfn.SWITCH($I49,"Equal allocation",ROUND($J49/12,2),"Weighted Allocation",$J49*-_xll.SI.TURNOVER(Connection,,$D49,L$2,L$3,$E$5,$E$12,_xll.SI.DIMENSIONS(Connection,$D$4,$E$4))/IF($F49=0,12,$F49),"Manual Allocation",X49)))</f>
        <v>0</v>
      </c>
      <c r="M49" s="19" cm="1">
        <f t="array" ref="M49">IF($I49="","",IF($D49="","",_xlfn.SWITCH($I49,"Equal allocation",ROUND($J49/12,2),"Weighted Allocation",$J49*-_xll.SI.TURNOVER(Connection,,$D49,M$2,M$3,$E$5,$E$12,_xll.SI.DIMENSIONS(Connection,$D$4,$E$4))/IF($F49=0,12,$F49),"Manual Allocation",Y49)))</f>
        <v>0</v>
      </c>
      <c r="N49" s="19" cm="1">
        <f t="array" ref="N49">IF($I49="","",IF($D49="","",_xlfn.SWITCH($I49,"Equal allocation",ROUND($J49/12,2),"Weighted Allocation",$J49*-_xll.SI.TURNOVER(Connection,,$D49,N$2,N$3,$E$5,$E$12,_xll.SI.DIMENSIONS(Connection,$D$4,$E$4))/IF($F49=0,12,$F49),"Manual Allocation",Z49)))</f>
        <v>0</v>
      </c>
      <c r="O49" s="19" cm="1">
        <f t="array" ref="O49">IF($I49="","",IF($D49="","",_xlfn.SWITCH($I49,"Equal allocation",ROUND($J49/12,2),"Weighted Allocation",$J49*-_xll.SI.TURNOVER(Connection,,$D49,O$2,O$3,$E$5,$E$12,_xll.SI.DIMENSIONS(Connection,$D$4,$E$4))/IF($F49=0,12,$F49),"Manual Allocation",AA49)))</f>
        <v>0</v>
      </c>
      <c r="P49" s="19" cm="1">
        <f t="array" ref="P49">IF($I49="","",IF($D49="","",_xlfn.SWITCH($I49,"Equal allocation",ROUND($J49/12,2),"Weighted Allocation",$J49*-_xll.SI.TURNOVER(Connection,,$D49,P$2,P$3,$E$5,$E$12,_xll.SI.DIMENSIONS(Connection,$D$4,$E$4))/IF($F49=0,12,$F49),"Manual Allocation",AB49)))</f>
        <v>0</v>
      </c>
      <c r="Q49" s="19" cm="1">
        <f t="array" ref="Q49">IF($I49="","",IF($D49="","",_xlfn.SWITCH($I49,"Equal allocation",ROUND($J49/12,2),"Weighted Allocation",$J49*-_xll.SI.TURNOVER(Connection,,$D49,Q$2,Q$3,$E$5,$E$12,_xll.SI.DIMENSIONS(Connection,$D$4,$E$4))/IF($F49=0,12,$F49),"Manual Allocation",AC49)))</f>
        <v>0</v>
      </c>
      <c r="R49" s="19" cm="1">
        <f t="array" ref="R49">IF($I49="","",IF($D49="","",_xlfn.SWITCH($I49,"Equal allocation",ROUND($J49/12,2),"Weighted Allocation",$J49*-_xll.SI.TURNOVER(Connection,,$D49,R$2,R$3,$E$5,$E$12,_xll.SI.DIMENSIONS(Connection,$D$4,$E$4))/IF($F49=0,12,$F49),"Manual Allocation",AD49)))</f>
        <v>0</v>
      </c>
      <c r="S49" s="19" cm="1">
        <f t="array" ref="S49">IF($I49="","",IF($D49="","",_xlfn.SWITCH($I49,"Equal allocation",ROUND($J49/12,2),"Weighted Allocation",$J49*-_xll.SI.TURNOVER(Connection,,$D49,S$2,S$3,$E$5,$E$12,_xll.SI.DIMENSIONS(Connection,$D$4,$E$4))/IF($F49=0,12,$F49),"Manual Allocation",AE49)))</f>
        <v>0</v>
      </c>
      <c r="T49" s="19" cm="1">
        <f t="array" ref="T49">IF($I49="","",IF($D49="","",_xlfn.SWITCH($I49,"Equal allocation",ROUND($J49/12,2),"Weighted Allocation",$J49*-_xll.SI.TURNOVER(Connection,,$D49,T$2,T$3,$E$5,$E$12,_xll.SI.DIMENSIONS(Connection,$D$4,$E$4))/IF($F49=0,12,$F49),"Manual Allocation",AF49)))</f>
        <v>0</v>
      </c>
      <c r="U49" s="19" cm="1">
        <f t="array" ref="U49">IF($I49="","",IF($D49="","",_xlfn.SWITCH($I49,"Equal allocation",ROUND($J49/12,2),"Weighted Allocation",$J49*-_xll.SI.TURNOVER(Connection,,$D49,U$2,U$3,$E$5,$E$12,_xll.SI.DIMENSIONS(Connection,$D$4,$E$4))/IF($F49=0,12,$F49),"Manual Allocation",AG49)))</f>
        <v>0</v>
      </c>
      <c r="V49" s="19" cm="1">
        <f t="array" ref="V49">IF($I49="","",IF($D49="","",_xlfn.SWITCH($I49,"Equal allocation",ROUND($J49/12,2),"Weighted Allocation",$J49*-_xll.SI.TURNOVER(Connection,,$D49,V$2,V$3,$E$5,$E$12,_xll.SI.DIMENSIONS(Connection,$D$4,$E$4))/IF($F49=0,12,$F49),"Manual Allocation",AH49)))</f>
        <v>0</v>
      </c>
      <c r="W49" s="19" cm="1">
        <f t="array" ref="W49">IF($I49="","",IF($D49="","",_xlfn.SWITCH($I49,"Equal allocation",ROUND($J49/12,2),"Weighted Allocation",$J49*-_xll.SI.TURNOVER(Connection,,$D49,W$2,W$3,$E$5,$E$12,_xll.SI.DIMENSIONS(Connection,$D$4,$E$4))/IF($F49=0,12,$F49),"Manual Allocation",AI49)))</f>
        <v>0</v>
      </c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</row>
    <row r="50" spans="1:35" s="29" customFormat="1" x14ac:dyDescent="0.45">
      <c r="A50" s="23">
        <v>1</v>
      </c>
      <c r="B50" s="23"/>
      <c r="C50" s="23"/>
      <c r="D50" s="18" t="str">
        <v>50100</v>
      </c>
      <c r="E50" s="18" t="str">
        <v>COGS - Sales</v>
      </c>
      <c r="F50" s="19">
        <v>0</v>
      </c>
      <c r="G50" s="49"/>
      <c r="H50" s="20" t="str" cm="1">
        <f t="array" ref="H50">IF(I50="","",IF($D50="","",_xll.SI.WRITEBACKBUDGET(Connection,$H$10,$H$11,FALSE,,$D50,,$D$4:$E$5,,$L$4:$W$4,$L50:$W50)))</f>
        <v>Pending</v>
      </c>
      <c r="I50" s="20" t="str">
        <f t="shared" si="2"/>
        <v>Equal Allocation</v>
      </c>
      <c r="J50" s="19">
        <f t="shared" si="3"/>
        <v>0</v>
      </c>
      <c r="K50" s="19">
        <f t="shared" si="4"/>
        <v>0</v>
      </c>
      <c r="L50" s="19" cm="1">
        <f t="array" ref="L50">IF($I50="","",IF($D50="","",_xlfn.SWITCH($I50,"Equal allocation",ROUND($J50/12,2),"Weighted Allocation",$J50*-_xll.SI.TURNOVER(Connection,,$D50,L$2,L$3,$E$5,$E$12,_xll.SI.DIMENSIONS(Connection,$D$4,$E$4))/IF($F50=0,12,$F50),"Manual Allocation",X50)))</f>
        <v>0</v>
      </c>
      <c r="M50" s="19" cm="1">
        <f t="array" ref="M50">IF($I50="","",IF($D50="","",_xlfn.SWITCH($I50,"Equal allocation",ROUND($J50/12,2),"Weighted Allocation",$J50*-_xll.SI.TURNOVER(Connection,,$D50,M$2,M$3,$E$5,$E$12,_xll.SI.DIMENSIONS(Connection,$D$4,$E$4))/IF($F50=0,12,$F50),"Manual Allocation",Y50)))</f>
        <v>0</v>
      </c>
      <c r="N50" s="19" cm="1">
        <f t="array" ref="N50">IF($I50="","",IF($D50="","",_xlfn.SWITCH($I50,"Equal allocation",ROUND($J50/12,2),"Weighted Allocation",$J50*-_xll.SI.TURNOVER(Connection,,$D50,N$2,N$3,$E$5,$E$12,_xll.SI.DIMENSIONS(Connection,$D$4,$E$4))/IF($F50=0,12,$F50),"Manual Allocation",Z50)))</f>
        <v>0</v>
      </c>
      <c r="O50" s="19" cm="1">
        <f t="array" ref="O50">IF($I50="","",IF($D50="","",_xlfn.SWITCH($I50,"Equal allocation",ROUND($J50/12,2),"Weighted Allocation",$J50*-_xll.SI.TURNOVER(Connection,,$D50,O$2,O$3,$E$5,$E$12,_xll.SI.DIMENSIONS(Connection,$D$4,$E$4))/IF($F50=0,12,$F50),"Manual Allocation",AA50)))</f>
        <v>0</v>
      </c>
      <c r="P50" s="19" cm="1">
        <f t="array" ref="P50">IF($I50="","",IF($D50="","",_xlfn.SWITCH($I50,"Equal allocation",ROUND($J50/12,2),"Weighted Allocation",$J50*-_xll.SI.TURNOVER(Connection,,$D50,P$2,P$3,$E$5,$E$12,_xll.SI.DIMENSIONS(Connection,$D$4,$E$4))/IF($F50=0,12,$F50),"Manual Allocation",AB50)))</f>
        <v>0</v>
      </c>
      <c r="Q50" s="19" cm="1">
        <f t="array" ref="Q50">IF($I50="","",IF($D50="","",_xlfn.SWITCH($I50,"Equal allocation",ROUND($J50/12,2),"Weighted Allocation",$J50*-_xll.SI.TURNOVER(Connection,,$D50,Q$2,Q$3,$E$5,$E$12,_xll.SI.DIMENSIONS(Connection,$D$4,$E$4))/IF($F50=0,12,$F50),"Manual Allocation",AC50)))</f>
        <v>0</v>
      </c>
      <c r="R50" s="19" cm="1">
        <f t="array" ref="R50">IF($I50="","",IF($D50="","",_xlfn.SWITCH($I50,"Equal allocation",ROUND($J50/12,2),"Weighted Allocation",$J50*-_xll.SI.TURNOVER(Connection,,$D50,R$2,R$3,$E$5,$E$12,_xll.SI.DIMENSIONS(Connection,$D$4,$E$4))/IF($F50=0,12,$F50),"Manual Allocation",AD50)))</f>
        <v>0</v>
      </c>
      <c r="S50" s="19" cm="1">
        <f t="array" ref="S50">IF($I50="","",IF($D50="","",_xlfn.SWITCH($I50,"Equal allocation",ROUND($J50/12,2),"Weighted Allocation",$J50*-_xll.SI.TURNOVER(Connection,,$D50,S$2,S$3,$E$5,$E$12,_xll.SI.DIMENSIONS(Connection,$D$4,$E$4))/IF($F50=0,12,$F50),"Manual Allocation",AE50)))</f>
        <v>0</v>
      </c>
      <c r="T50" s="19" cm="1">
        <f t="array" ref="T50">IF($I50="","",IF($D50="","",_xlfn.SWITCH($I50,"Equal allocation",ROUND($J50/12,2),"Weighted Allocation",$J50*-_xll.SI.TURNOVER(Connection,,$D50,T$2,T$3,$E$5,$E$12,_xll.SI.DIMENSIONS(Connection,$D$4,$E$4))/IF($F50=0,12,$F50),"Manual Allocation",AF50)))</f>
        <v>0</v>
      </c>
      <c r="U50" s="19" cm="1">
        <f t="array" ref="U50">IF($I50="","",IF($D50="","",_xlfn.SWITCH($I50,"Equal allocation",ROUND($J50/12,2),"Weighted Allocation",$J50*-_xll.SI.TURNOVER(Connection,,$D50,U$2,U$3,$E$5,$E$12,_xll.SI.DIMENSIONS(Connection,$D$4,$E$4))/IF($F50=0,12,$F50),"Manual Allocation",AG50)))</f>
        <v>0</v>
      </c>
      <c r="V50" s="19" cm="1">
        <f t="array" ref="V50">IF($I50="","",IF($D50="","",_xlfn.SWITCH($I50,"Equal allocation",ROUND($J50/12,2),"Weighted Allocation",$J50*-_xll.SI.TURNOVER(Connection,,$D50,V$2,V$3,$E$5,$E$12,_xll.SI.DIMENSIONS(Connection,$D$4,$E$4))/IF($F50=0,12,$F50),"Manual Allocation",AH50)))</f>
        <v>0</v>
      </c>
      <c r="W50" s="19" cm="1">
        <f t="array" ref="W50">IF($I50="","",IF($D50="","",_xlfn.SWITCH($I50,"Equal allocation",ROUND($J50/12,2),"Weighted Allocation",$J50*-_xll.SI.TURNOVER(Connection,,$D50,W$2,W$3,$E$5,$E$12,_xll.SI.DIMENSIONS(Connection,$D$4,$E$4))/IF($F50=0,12,$F50),"Manual Allocation",AI50)))</f>
        <v>0</v>
      </c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</row>
    <row r="51" spans="1:35" s="29" customFormat="1" x14ac:dyDescent="0.45">
      <c r="A51" s="23">
        <v>1</v>
      </c>
      <c r="B51" s="23"/>
      <c r="C51" s="23"/>
      <c r="D51" s="18" t="str">
        <v>50200</v>
      </c>
      <c r="E51" s="18" t="str">
        <v>COGS - Materials</v>
      </c>
      <c r="F51" s="19">
        <v>36000</v>
      </c>
      <c r="G51" s="49"/>
      <c r="H51" s="20" t="str" cm="1">
        <f t="array" ref="H51">IF(I51="","",IF($D51="","",_xll.SI.WRITEBACKBUDGET(Connection,$H$10,$H$11,FALSE,,$D51,,$D$4:$E$5,,$L$4:$W$4,$L51:$W51)))</f>
        <v>Pending</v>
      </c>
      <c r="I51" s="20" t="str">
        <f t="shared" si="2"/>
        <v>Equal Allocation</v>
      </c>
      <c r="J51" s="19">
        <f t="shared" si="3"/>
        <v>36000</v>
      </c>
      <c r="K51" s="19">
        <f t="shared" si="4"/>
        <v>36000</v>
      </c>
      <c r="L51" s="19" cm="1">
        <f t="array" ref="L51">IF($I51="","",IF($D51="","",_xlfn.SWITCH($I51,"Equal allocation",ROUND($J51/12,2),"Weighted Allocation",$J51*-_xll.SI.TURNOVER(Connection,,$D51,L$2,L$3,$E$5,$E$12,_xll.SI.DIMENSIONS(Connection,$D$4,$E$4))/IF($F51=0,12,$F51),"Manual Allocation",X51)))</f>
        <v>3000</v>
      </c>
      <c r="M51" s="19" cm="1">
        <f t="array" ref="M51">IF($I51="","",IF($D51="","",_xlfn.SWITCH($I51,"Equal allocation",ROUND($J51/12,2),"Weighted Allocation",$J51*-_xll.SI.TURNOVER(Connection,,$D51,M$2,M$3,$E$5,$E$12,_xll.SI.DIMENSIONS(Connection,$D$4,$E$4))/IF($F51=0,12,$F51),"Manual Allocation",Y51)))</f>
        <v>3000</v>
      </c>
      <c r="N51" s="19" cm="1">
        <f t="array" ref="N51">IF($I51="","",IF($D51="","",_xlfn.SWITCH($I51,"Equal allocation",ROUND($J51/12,2),"Weighted Allocation",$J51*-_xll.SI.TURNOVER(Connection,,$D51,N$2,N$3,$E$5,$E$12,_xll.SI.DIMENSIONS(Connection,$D$4,$E$4))/IF($F51=0,12,$F51),"Manual Allocation",Z51)))</f>
        <v>3000</v>
      </c>
      <c r="O51" s="19" cm="1">
        <f t="array" ref="O51">IF($I51="","",IF($D51="","",_xlfn.SWITCH($I51,"Equal allocation",ROUND($J51/12,2),"Weighted Allocation",$J51*-_xll.SI.TURNOVER(Connection,,$D51,O$2,O$3,$E$5,$E$12,_xll.SI.DIMENSIONS(Connection,$D$4,$E$4))/IF($F51=0,12,$F51),"Manual Allocation",AA51)))</f>
        <v>3000</v>
      </c>
      <c r="P51" s="19" cm="1">
        <f t="array" ref="P51">IF($I51="","",IF($D51="","",_xlfn.SWITCH($I51,"Equal allocation",ROUND($J51/12,2),"Weighted Allocation",$J51*-_xll.SI.TURNOVER(Connection,,$D51,P$2,P$3,$E$5,$E$12,_xll.SI.DIMENSIONS(Connection,$D$4,$E$4))/IF($F51=0,12,$F51),"Manual Allocation",AB51)))</f>
        <v>3000</v>
      </c>
      <c r="Q51" s="19" cm="1">
        <f t="array" ref="Q51">IF($I51="","",IF($D51="","",_xlfn.SWITCH($I51,"Equal allocation",ROUND($J51/12,2),"Weighted Allocation",$J51*-_xll.SI.TURNOVER(Connection,,$D51,Q$2,Q$3,$E$5,$E$12,_xll.SI.DIMENSIONS(Connection,$D$4,$E$4))/IF($F51=0,12,$F51),"Manual Allocation",AC51)))</f>
        <v>3000</v>
      </c>
      <c r="R51" s="19" cm="1">
        <f t="array" ref="R51">IF($I51="","",IF($D51="","",_xlfn.SWITCH($I51,"Equal allocation",ROUND($J51/12,2),"Weighted Allocation",$J51*-_xll.SI.TURNOVER(Connection,,$D51,R$2,R$3,$E$5,$E$12,_xll.SI.DIMENSIONS(Connection,$D$4,$E$4))/IF($F51=0,12,$F51),"Manual Allocation",AD51)))</f>
        <v>3000</v>
      </c>
      <c r="S51" s="19" cm="1">
        <f t="array" ref="S51">IF($I51="","",IF($D51="","",_xlfn.SWITCH($I51,"Equal allocation",ROUND($J51/12,2),"Weighted Allocation",$J51*-_xll.SI.TURNOVER(Connection,,$D51,S$2,S$3,$E$5,$E$12,_xll.SI.DIMENSIONS(Connection,$D$4,$E$4))/IF($F51=0,12,$F51),"Manual Allocation",AE51)))</f>
        <v>3000</v>
      </c>
      <c r="T51" s="19" cm="1">
        <f t="array" ref="T51">IF($I51="","",IF($D51="","",_xlfn.SWITCH($I51,"Equal allocation",ROUND($J51/12,2),"Weighted Allocation",$J51*-_xll.SI.TURNOVER(Connection,,$D51,T$2,T$3,$E$5,$E$12,_xll.SI.DIMENSIONS(Connection,$D$4,$E$4))/IF($F51=0,12,$F51),"Manual Allocation",AF51)))</f>
        <v>3000</v>
      </c>
      <c r="U51" s="19" cm="1">
        <f t="array" ref="U51">IF($I51="","",IF($D51="","",_xlfn.SWITCH($I51,"Equal allocation",ROUND($J51/12,2),"Weighted Allocation",$J51*-_xll.SI.TURNOVER(Connection,,$D51,U$2,U$3,$E$5,$E$12,_xll.SI.DIMENSIONS(Connection,$D$4,$E$4))/IF($F51=0,12,$F51),"Manual Allocation",AG51)))</f>
        <v>3000</v>
      </c>
      <c r="V51" s="19" cm="1">
        <f t="array" ref="V51">IF($I51="","",IF($D51="","",_xlfn.SWITCH($I51,"Equal allocation",ROUND($J51/12,2),"Weighted Allocation",$J51*-_xll.SI.TURNOVER(Connection,,$D51,V$2,V$3,$E$5,$E$12,_xll.SI.DIMENSIONS(Connection,$D$4,$E$4))/IF($F51=0,12,$F51),"Manual Allocation",AH51)))</f>
        <v>3000</v>
      </c>
      <c r="W51" s="19" cm="1">
        <f t="array" ref="W51">IF($I51="","",IF($D51="","",_xlfn.SWITCH($I51,"Equal allocation",ROUND($J51/12,2),"Weighted Allocation",$J51*-_xll.SI.TURNOVER(Connection,,$D51,W$2,W$3,$E$5,$E$12,_xll.SI.DIMENSIONS(Connection,$D$4,$E$4))/IF($F51=0,12,$F51),"Manual Allocation",AI51)))</f>
        <v>3000</v>
      </c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</row>
    <row r="52" spans="1:35" s="29" customFormat="1" x14ac:dyDescent="0.45">
      <c r="A52" s="23">
        <v>1</v>
      </c>
      <c r="B52" s="23"/>
      <c r="C52" s="23"/>
      <c r="D52" s="18" t="str">
        <v>50300</v>
      </c>
      <c r="E52" s="18" t="str">
        <v>COGS - Subcontractors</v>
      </c>
      <c r="F52" s="19">
        <v>465000</v>
      </c>
      <c r="G52" s="49"/>
      <c r="H52" s="20" t="str" cm="1">
        <f t="array" ref="H52">IF(I52="","",IF($D52="","",_xll.SI.WRITEBACKBUDGET(Connection,$H$10,$H$11,FALSE,,$D52,,$D$4:$E$5,,$L$4:$W$4,$L52:$W52)))</f>
        <v>Pending</v>
      </c>
      <c r="I52" s="20" t="str">
        <f t="shared" si="2"/>
        <v>Equal Allocation</v>
      </c>
      <c r="J52" s="19">
        <f t="shared" si="3"/>
        <v>465000</v>
      </c>
      <c r="K52" s="19">
        <f t="shared" si="4"/>
        <v>465000</v>
      </c>
      <c r="L52" s="19" cm="1">
        <f t="array" ref="L52">IF($I52="","",IF($D52="","",_xlfn.SWITCH($I52,"Equal allocation",ROUND($J52/12,2),"Weighted Allocation",$J52*-_xll.SI.TURNOVER(Connection,,$D52,L$2,L$3,$E$5,$E$12,_xll.SI.DIMENSIONS(Connection,$D$4,$E$4))/IF($F52=0,12,$F52),"Manual Allocation",X52)))</f>
        <v>38750</v>
      </c>
      <c r="M52" s="19" cm="1">
        <f t="array" ref="M52">IF($I52="","",IF($D52="","",_xlfn.SWITCH($I52,"Equal allocation",ROUND($J52/12,2),"Weighted Allocation",$J52*-_xll.SI.TURNOVER(Connection,,$D52,M$2,M$3,$E$5,$E$12,_xll.SI.DIMENSIONS(Connection,$D$4,$E$4))/IF($F52=0,12,$F52),"Manual Allocation",Y52)))</f>
        <v>38750</v>
      </c>
      <c r="N52" s="19" cm="1">
        <f t="array" ref="N52">IF($I52="","",IF($D52="","",_xlfn.SWITCH($I52,"Equal allocation",ROUND($J52/12,2),"Weighted Allocation",$J52*-_xll.SI.TURNOVER(Connection,,$D52,N$2,N$3,$E$5,$E$12,_xll.SI.DIMENSIONS(Connection,$D$4,$E$4))/IF($F52=0,12,$F52),"Manual Allocation",Z52)))</f>
        <v>38750</v>
      </c>
      <c r="O52" s="19" cm="1">
        <f t="array" ref="O52">IF($I52="","",IF($D52="","",_xlfn.SWITCH($I52,"Equal allocation",ROUND($J52/12,2),"Weighted Allocation",$J52*-_xll.SI.TURNOVER(Connection,,$D52,O$2,O$3,$E$5,$E$12,_xll.SI.DIMENSIONS(Connection,$D$4,$E$4))/IF($F52=0,12,$F52),"Manual Allocation",AA52)))</f>
        <v>38750</v>
      </c>
      <c r="P52" s="19" cm="1">
        <f t="array" ref="P52">IF($I52="","",IF($D52="","",_xlfn.SWITCH($I52,"Equal allocation",ROUND($J52/12,2),"Weighted Allocation",$J52*-_xll.SI.TURNOVER(Connection,,$D52,P$2,P$3,$E$5,$E$12,_xll.SI.DIMENSIONS(Connection,$D$4,$E$4))/IF($F52=0,12,$F52),"Manual Allocation",AB52)))</f>
        <v>38750</v>
      </c>
      <c r="Q52" s="19" cm="1">
        <f t="array" ref="Q52">IF($I52="","",IF($D52="","",_xlfn.SWITCH($I52,"Equal allocation",ROUND($J52/12,2),"Weighted Allocation",$J52*-_xll.SI.TURNOVER(Connection,,$D52,Q$2,Q$3,$E$5,$E$12,_xll.SI.DIMENSIONS(Connection,$D$4,$E$4))/IF($F52=0,12,$F52),"Manual Allocation",AC52)))</f>
        <v>38750</v>
      </c>
      <c r="R52" s="19" cm="1">
        <f t="array" ref="R52">IF($I52="","",IF($D52="","",_xlfn.SWITCH($I52,"Equal allocation",ROUND($J52/12,2),"Weighted Allocation",$J52*-_xll.SI.TURNOVER(Connection,,$D52,R$2,R$3,$E$5,$E$12,_xll.SI.DIMENSIONS(Connection,$D$4,$E$4))/IF($F52=0,12,$F52),"Manual Allocation",AD52)))</f>
        <v>38750</v>
      </c>
      <c r="S52" s="19" cm="1">
        <f t="array" ref="S52">IF($I52="","",IF($D52="","",_xlfn.SWITCH($I52,"Equal allocation",ROUND($J52/12,2),"Weighted Allocation",$J52*-_xll.SI.TURNOVER(Connection,,$D52,S$2,S$3,$E$5,$E$12,_xll.SI.DIMENSIONS(Connection,$D$4,$E$4))/IF($F52=0,12,$F52),"Manual Allocation",AE52)))</f>
        <v>38750</v>
      </c>
      <c r="T52" s="19" cm="1">
        <f t="array" ref="T52">IF($I52="","",IF($D52="","",_xlfn.SWITCH($I52,"Equal allocation",ROUND($J52/12,2),"Weighted Allocation",$J52*-_xll.SI.TURNOVER(Connection,,$D52,T$2,T$3,$E$5,$E$12,_xll.SI.DIMENSIONS(Connection,$D$4,$E$4))/IF($F52=0,12,$F52),"Manual Allocation",AF52)))</f>
        <v>38750</v>
      </c>
      <c r="U52" s="19" cm="1">
        <f t="array" ref="U52">IF($I52="","",IF($D52="","",_xlfn.SWITCH($I52,"Equal allocation",ROUND($J52/12,2),"Weighted Allocation",$J52*-_xll.SI.TURNOVER(Connection,,$D52,U$2,U$3,$E$5,$E$12,_xll.SI.DIMENSIONS(Connection,$D$4,$E$4))/IF($F52=0,12,$F52),"Manual Allocation",AG52)))</f>
        <v>38750</v>
      </c>
      <c r="V52" s="19" cm="1">
        <f t="array" ref="V52">IF($I52="","",IF($D52="","",_xlfn.SWITCH($I52,"Equal allocation",ROUND($J52/12,2),"Weighted Allocation",$J52*-_xll.SI.TURNOVER(Connection,,$D52,V$2,V$3,$E$5,$E$12,_xll.SI.DIMENSIONS(Connection,$D$4,$E$4))/IF($F52=0,12,$F52),"Manual Allocation",AH52)))</f>
        <v>38750</v>
      </c>
      <c r="W52" s="19" cm="1">
        <f t="array" ref="W52">IF($I52="","",IF($D52="","",_xlfn.SWITCH($I52,"Equal allocation",ROUND($J52/12,2),"Weighted Allocation",$J52*-_xll.SI.TURNOVER(Connection,,$D52,W$2,W$3,$E$5,$E$12,_xll.SI.DIMENSIONS(Connection,$D$4,$E$4))/IF($F52=0,12,$F52),"Manual Allocation",AI52)))</f>
        <v>38750</v>
      </c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</row>
    <row r="53" spans="1:35" s="29" customFormat="1" x14ac:dyDescent="0.45">
      <c r="A53" s="23">
        <v>1</v>
      </c>
      <c r="B53" s="23"/>
      <c r="C53" s="23"/>
      <c r="D53" s="18" t="str">
        <v>50900</v>
      </c>
      <c r="E53" s="18" t="str">
        <v>COGS - Other</v>
      </c>
      <c r="F53" s="19">
        <v>5030</v>
      </c>
      <c r="G53" s="49"/>
      <c r="H53" s="20" t="str" cm="1">
        <f t="array" ref="H53">IF(I53="","",IF($D53="","",_xll.SI.WRITEBACKBUDGET(Connection,$H$10,$H$11,FALSE,,$D53,,$D$4:$E$5,,$L$4:$W$4,$L53:$W53)))</f>
        <v>Pending</v>
      </c>
      <c r="I53" s="20" t="str">
        <f t="shared" si="2"/>
        <v>Equal Allocation</v>
      </c>
      <c r="J53" s="19">
        <f t="shared" si="3"/>
        <v>5030</v>
      </c>
      <c r="K53" s="19">
        <f t="shared" si="4"/>
        <v>5030.04</v>
      </c>
      <c r="L53" s="19" cm="1">
        <f t="array" ref="L53">IF($I53="","",IF($D53="","",_xlfn.SWITCH($I53,"Equal allocation",ROUND($J53/12,2),"Weighted Allocation",$J53*-_xll.SI.TURNOVER(Connection,,$D53,L$2,L$3,$E$5,$E$12,_xll.SI.DIMENSIONS(Connection,$D$4,$E$4))/IF($F53=0,12,$F53),"Manual Allocation",X53)))</f>
        <v>419.17</v>
      </c>
      <c r="M53" s="19" cm="1">
        <f t="array" ref="M53">IF($I53="","",IF($D53="","",_xlfn.SWITCH($I53,"Equal allocation",ROUND($J53/12,2),"Weighted Allocation",$J53*-_xll.SI.TURNOVER(Connection,,$D53,M$2,M$3,$E$5,$E$12,_xll.SI.DIMENSIONS(Connection,$D$4,$E$4))/IF($F53=0,12,$F53),"Manual Allocation",Y53)))</f>
        <v>419.17</v>
      </c>
      <c r="N53" s="19" cm="1">
        <f t="array" ref="N53">IF($I53="","",IF($D53="","",_xlfn.SWITCH($I53,"Equal allocation",ROUND($J53/12,2),"Weighted Allocation",$J53*-_xll.SI.TURNOVER(Connection,,$D53,N$2,N$3,$E$5,$E$12,_xll.SI.DIMENSIONS(Connection,$D$4,$E$4))/IF($F53=0,12,$F53),"Manual Allocation",Z53)))</f>
        <v>419.17</v>
      </c>
      <c r="O53" s="19" cm="1">
        <f t="array" ref="O53">IF($I53="","",IF($D53="","",_xlfn.SWITCH($I53,"Equal allocation",ROUND($J53/12,2),"Weighted Allocation",$J53*-_xll.SI.TURNOVER(Connection,,$D53,O$2,O$3,$E$5,$E$12,_xll.SI.DIMENSIONS(Connection,$D$4,$E$4))/IF($F53=0,12,$F53),"Manual Allocation",AA53)))</f>
        <v>419.17</v>
      </c>
      <c r="P53" s="19" cm="1">
        <f t="array" ref="P53">IF($I53="","",IF($D53="","",_xlfn.SWITCH($I53,"Equal allocation",ROUND($J53/12,2),"Weighted Allocation",$J53*-_xll.SI.TURNOVER(Connection,,$D53,P$2,P$3,$E$5,$E$12,_xll.SI.DIMENSIONS(Connection,$D$4,$E$4))/IF($F53=0,12,$F53),"Manual Allocation",AB53)))</f>
        <v>419.17</v>
      </c>
      <c r="Q53" s="19" cm="1">
        <f t="array" ref="Q53">IF($I53="","",IF($D53="","",_xlfn.SWITCH($I53,"Equal allocation",ROUND($J53/12,2),"Weighted Allocation",$J53*-_xll.SI.TURNOVER(Connection,,$D53,Q$2,Q$3,$E$5,$E$12,_xll.SI.DIMENSIONS(Connection,$D$4,$E$4))/IF($F53=0,12,$F53),"Manual Allocation",AC53)))</f>
        <v>419.17</v>
      </c>
      <c r="R53" s="19" cm="1">
        <f t="array" ref="R53">IF($I53="","",IF($D53="","",_xlfn.SWITCH($I53,"Equal allocation",ROUND($J53/12,2),"Weighted Allocation",$J53*-_xll.SI.TURNOVER(Connection,,$D53,R$2,R$3,$E$5,$E$12,_xll.SI.DIMENSIONS(Connection,$D$4,$E$4))/IF($F53=0,12,$F53),"Manual Allocation",AD53)))</f>
        <v>419.17</v>
      </c>
      <c r="S53" s="19" cm="1">
        <f t="array" ref="S53">IF($I53="","",IF($D53="","",_xlfn.SWITCH($I53,"Equal allocation",ROUND($J53/12,2),"Weighted Allocation",$J53*-_xll.SI.TURNOVER(Connection,,$D53,S$2,S$3,$E$5,$E$12,_xll.SI.DIMENSIONS(Connection,$D$4,$E$4))/IF($F53=0,12,$F53),"Manual Allocation",AE53)))</f>
        <v>419.17</v>
      </c>
      <c r="T53" s="19" cm="1">
        <f t="array" ref="T53">IF($I53="","",IF($D53="","",_xlfn.SWITCH($I53,"Equal allocation",ROUND($J53/12,2),"Weighted Allocation",$J53*-_xll.SI.TURNOVER(Connection,,$D53,T$2,T$3,$E$5,$E$12,_xll.SI.DIMENSIONS(Connection,$D$4,$E$4))/IF($F53=0,12,$F53),"Manual Allocation",AF53)))</f>
        <v>419.17</v>
      </c>
      <c r="U53" s="19" cm="1">
        <f t="array" ref="U53">IF($I53="","",IF($D53="","",_xlfn.SWITCH($I53,"Equal allocation",ROUND($J53/12,2),"Weighted Allocation",$J53*-_xll.SI.TURNOVER(Connection,,$D53,U$2,U$3,$E$5,$E$12,_xll.SI.DIMENSIONS(Connection,$D$4,$E$4))/IF($F53=0,12,$F53),"Manual Allocation",AG53)))</f>
        <v>419.17</v>
      </c>
      <c r="V53" s="19" cm="1">
        <f t="array" ref="V53">IF($I53="","",IF($D53="","",_xlfn.SWITCH($I53,"Equal allocation",ROUND($J53/12,2),"Weighted Allocation",$J53*-_xll.SI.TURNOVER(Connection,,$D53,V$2,V$3,$E$5,$E$12,_xll.SI.DIMENSIONS(Connection,$D$4,$E$4))/IF($F53=0,12,$F53),"Manual Allocation",AH53)))</f>
        <v>419.17</v>
      </c>
      <c r="W53" s="19" cm="1">
        <f t="array" ref="W53">IF($I53="","",IF($D53="","",_xlfn.SWITCH($I53,"Equal allocation",ROUND($J53/12,2),"Weighted Allocation",$J53*-_xll.SI.TURNOVER(Connection,,$D53,W$2,W$3,$E$5,$E$12,_xll.SI.DIMENSIONS(Connection,$D$4,$E$4))/IF($F53=0,12,$F53),"Manual Allocation",AI53)))</f>
        <v>419.17</v>
      </c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</row>
    <row r="54" spans="1:35" s="29" customFormat="1" x14ac:dyDescent="0.45">
      <c r="A54" s="23">
        <v>1</v>
      </c>
      <c r="B54" s="23"/>
      <c r="C54" s="23"/>
      <c r="D54" s="18" t="str">
        <v>51701</v>
      </c>
      <c r="E54" s="18" t="str">
        <v>Billable Hours</v>
      </c>
      <c r="F54" s="19">
        <v>1060593.47</v>
      </c>
      <c r="G54" s="49"/>
      <c r="H54" s="20" t="str" cm="1">
        <f t="array" ref="H54">IF(I54="","",IF($D54="","",_xll.SI.WRITEBACKBUDGET(Connection,$H$10,$H$11,FALSE,,$D54,,$D$4:$E$5,,$L$4:$W$4,$L54:$W54)))</f>
        <v>Pending</v>
      </c>
      <c r="I54" s="20" t="str">
        <f t="shared" si="2"/>
        <v>Equal Allocation</v>
      </c>
      <c r="J54" s="19">
        <f t="shared" si="3"/>
        <v>1060593.47</v>
      </c>
      <c r="K54" s="19">
        <f t="shared" si="4"/>
        <v>1060593.4800000002</v>
      </c>
      <c r="L54" s="19" cm="1">
        <f t="array" ref="L54">IF($I54="","",IF($D54="","",_xlfn.SWITCH($I54,"Equal allocation",ROUND($J54/12,2),"Weighted Allocation",$J54*-_xll.SI.TURNOVER(Connection,,$D54,L$2,L$3,$E$5,$E$12,_xll.SI.DIMENSIONS(Connection,$D$4,$E$4))/IF($F54=0,12,$F54),"Manual Allocation",X54)))</f>
        <v>88382.79</v>
      </c>
      <c r="M54" s="19" cm="1">
        <f t="array" ref="M54">IF($I54="","",IF($D54="","",_xlfn.SWITCH($I54,"Equal allocation",ROUND($J54/12,2),"Weighted Allocation",$J54*-_xll.SI.TURNOVER(Connection,,$D54,M$2,M$3,$E$5,$E$12,_xll.SI.DIMENSIONS(Connection,$D$4,$E$4))/IF($F54=0,12,$F54),"Manual Allocation",Y54)))</f>
        <v>88382.79</v>
      </c>
      <c r="N54" s="19" cm="1">
        <f t="array" ref="N54">IF($I54="","",IF($D54="","",_xlfn.SWITCH($I54,"Equal allocation",ROUND($J54/12,2),"Weighted Allocation",$J54*-_xll.SI.TURNOVER(Connection,,$D54,N$2,N$3,$E$5,$E$12,_xll.SI.DIMENSIONS(Connection,$D$4,$E$4))/IF($F54=0,12,$F54),"Manual Allocation",Z54)))</f>
        <v>88382.79</v>
      </c>
      <c r="O54" s="19" cm="1">
        <f t="array" ref="O54">IF($I54="","",IF($D54="","",_xlfn.SWITCH($I54,"Equal allocation",ROUND($J54/12,2),"Weighted Allocation",$J54*-_xll.SI.TURNOVER(Connection,,$D54,O$2,O$3,$E$5,$E$12,_xll.SI.DIMENSIONS(Connection,$D$4,$E$4))/IF($F54=0,12,$F54),"Manual Allocation",AA54)))</f>
        <v>88382.79</v>
      </c>
      <c r="P54" s="19" cm="1">
        <f t="array" ref="P54">IF($I54="","",IF($D54="","",_xlfn.SWITCH($I54,"Equal allocation",ROUND($J54/12,2),"Weighted Allocation",$J54*-_xll.SI.TURNOVER(Connection,,$D54,P$2,P$3,$E$5,$E$12,_xll.SI.DIMENSIONS(Connection,$D$4,$E$4))/IF($F54=0,12,$F54),"Manual Allocation",AB54)))</f>
        <v>88382.79</v>
      </c>
      <c r="Q54" s="19" cm="1">
        <f t="array" ref="Q54">IF($I54="","",IF($D54="","",_xlfn.SWITCH($I54,"Equal allocation",ROUND($J54/12,2),"Weighted Allocation",$J54*-_xll.SI.TURNOVER(Connection,,$D54,Q$2,Q$3,$E$5,$E$12,_xll.SI.DIMENSIONS(Connection,$D$4,$E$4))/IF($F54=0,12,$F54),"Manual Allocation",AC54)))</f>
        <v>88382.79</v>
      </c>
      <c r="R54" s="19" cm="1">
        <f t="array" ref="R54">IF($I54="","",IF($D54="","",_xlfn.SWITCH($I54,"Equal allocation",ROUND($J54/12,2),"Weighted Allocation",$J54*-_xll.SI.TURNOVER(Connection,,$D54,R$2,R$3,$E$5,$E$12,_xll.SI.DIMENSIONS(Connection,$D$4,$E$4))/IF($F54=0,12,$F54),"Manual Allocation",AD54)))</f>
        <v>88382.79</v>
      </c>
      <c r="S54" s="19" cm="1">
        <f t="array" ref="S54">IF($I54="","",IF($D54="","",_xlfn.SWITCH($I54,"Equal allocation",ROUND($J54/12,2),"Weighted Allocation",$J54*-_xll.SI.TURNOVER(Connection,,$D54,S$2,S$3,$E$5,$E$12,_xll.SI.DIMENSIONS(Connection,$D$4,$E$4))/IF($F54=0,12,$F54),"Manual Allocation",AE54)))</f>
        <v>88382.79</v>
      </c>
      <c r="T54" s="19" cm="1">
        <f t="array" ref="T54">IF($I54="","",IF($D54="","",_xlfn.SWITCH($I54,"Equal allocation",ROUND($J54/12,2),"Weighted Allocation",$J54*-_xll.SI.TURNOVER(Connection,,$D54,T$2,T$3,$E$5,$E$12,_xll.SI.DIMENSIONS(Connection,$D$4,$E$4))/IF($F54=0,12,$F54),"Manual Allocation",AF54)))</f>
        <v>88382.79</v>
      </c>
      <c r="U54" s="19" cm="1">
        <f t="array" ref="U54">IF($I54="","",IF($D54="","",_xlfn.SWITCH($I54,"Equal allocation",ROUND($J54/12,2),"Weighted Allocation",$J54*-_xll.SI.TURNOVER(Connection,,$D54,U$2,U$3,$E$5,$E$12,_xll.SI.DIMENSIONS(Connection,$D$4,$E$4))/IF($F54=0,12,$F54),"Manual Allocation",AG54)))</f>
        <v>88382.79</v>
      </c>
      <c r="V54" s="19" cm="1">
        <f t="array" ref="V54">IF($I54="","",IF($D54="","",_xlfn.SWITCH($I54,"Equal allocation",ROUND($J54/12,2),"Weighted Allocation",$J54*-_xll.SI.TURNOVER(Connection,,$D54,V$2,V$3,$E$5,$E$12,_xll.SI.DIMENSIONS(Connection,$D$4,$E$4))/IF($F54=0,12,$F54),"Manual Allocation",AH54)))</f>
        <v>88382.79</v>
      </c>
      <c r="W54" s="19" cm="1">
        <f t="array" ref="W54">IF($I54="","",IF($D54="","",_xlfn.SWITCH($I54,"Equal allocation",ROUND($J54/12,2),"Weighted Allocation",$J54*-_xll.SI.TURNOVER(Connection,,$D54,W$2,W$3,$E$5,$E$12,_xll.SI.DIMENSIONS(Connection,$D$4,$E$4))/IF($F54=0,12,$F54),"Manual Allocation",AI54)))</f>
        <v>88382.79</v>
      </c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</row>
    <row r="55" spans="1:35" s="29" customFormat="1" x14ac:dyDescent="0.45">
      <c r="A55" s="23">
        <v>1</v>
      </c>
      <c r="B55" s="23"/>
      <c r="C55" s="23"/>
      <c r="D55" s="18" t="str">
        <v>51702</v>
      </c>
      <c r="E55" s="18" t="str">
        <v>Non-Billable Hours</v>
      </c>
      <c r="F55" s="19">
        <v>67348</v>
      </c>
      <c r="G55" s="49"/>
      <c r="H55" s="20" t="str" cm="1">
        <f t="array" ref="H55">IF(I55="","",IF($D55="","",_xll.SI.WRITEBACKBUDGET(Connection,$H$10,$H$11,FALSE,,$D55,,$D$4:$E$5,,$L$4:$W$4,$L55:$W55)))</f>
        <v>Pending</v>
      </c>
      <c r="I55" s="20" t="str">
        <f t="shared" si="2"/>
        <v>Equal Allocation</v>
      </c>
      <c r="J55" s="19">
        <f t="shared" si="3"/>
        <v>67348</v>
      </c>
      <c r="K55" s="19">
        <f t="shared" si="4"/>
        <v>67347.960000000006</v>
      </c>
      <c r="L55" s="19" cm="1">
        <f t="array" ref="L55">IF($I55="","",IF($D55="","",_xlfn.SWITCH($I55,"Equal allocation",ROUND($J55/12,2),"Weighted Allocation",$J55*-_xll.SI.TURNOVER(Connection,,$D55,L$2,L$3,$E$5,$E$12,_xll.SI.DIMENSIONS(Connection,$D$4,$E$4))/IF($F55=0,12,$F55),"Manual Allocation",X55)))</f>
        <v>5612.33</v>
      </c>
      <c r="M55" s="19" cm="1">
        <f t="array" ref="M55">IF($I55="","",IF($D55="","",_xlfn.SWITCH($I55,"Equal allocation",ROUND($J55/12,2),"Weighted Allocation",$J55*-_xll.SI.TURNOVER(Connection,,$D55,M$2,M$3,$E$5,$E$12,_xll.SI.DIMENSIONS(Connection,$D$4,$E$4))/IF($F55=0,12,$F55),"Manual Allocation",Y55)))</f>
        <v>5612.33</v>
      </c>
      <c r="N55" s="19" cm="1">
        <f t="array" ref="N55">IF($I55="","",IF($D55="","",_xlfn.SWITCH($I55,"Equal allocation",ROUND($J55/12,2),"Weighted Allocation",$J55*-_xll.SI.TURNOVER(Connection,,$D55,N$2,N$3,$E$5,$E$12,_xll.SI.DIMENSIONS(Connection,$D$4,$E$4))/IF($F55=0,12,$F55),"Manual Allocation",Z55)))</f>
        <v>5612.33</v>
      </c>
      <c r="O55" s="19" cm="1">
        <f t="array" ref="O55">IF($I55="","",IF($D55="","",_xlfn.SWITCH($I55,"Equal allocation",ROUND($J55/12,2),"Weighted Allocation",$J55*-_xll.SI.TURNOVER(Connection,,$D55,O$2,O$3,$E$5,$E$12,_xll.SI.DIMENSIONS(Connection,$D$4,$E$4))/IF($F55=0,12,$F55),"Manual Allocation",AA55)))</f>
        <v>5612.33</v>
      </c>
      <c r="P55" s="19" cm="1">
        <f t="array" ref="P55">IF($I55="","",IF($D55="","",_xlfn.SWITCH($I55,"Equal allocation",ROUND($J55/12,2),"Weighted Allocation",$J55*-_xll.SI.TURNOVER(Connection,,$D55,P$2,P$3,$E$5,$E$12,_xll.SI.DIMENSIONS(Connection,$D$4,$E$4))/IF($F55=0,12,$F55),"Manual Allocation",AB55)))</f>
        <v>5612.33</v>
      </c>
      <c r="Q55" s="19" cm="1">
        <f t="array" ref="Q55">IF($I55="","",IF($D55="","",_xlfn.SWITCH($I55,"Equal allocation",ROUND($J55/12,2),"Weighted Allocation",$J55*-_xll.SI.TURNOVER(Connection,,$D55,Q$2,Q$3,$E$5,$E$12,_xll.SI.DIMENSIONS(Connection,$D$4,$E$4))/IF($F55=0,12,$F55),"Manual Allocation",AC55)))</f>
        <v>5612.33</v>
      </c>
      <c r="R55" s="19" cm="1">
        <f t="array" ref="R55">IF($I55="","",IF($D55="","",_xlfn.SWITCH($I55,"Equal allocation",ROUND($J55/12,2),"Weighted Allocation",$J55*-_xll.SI.TURNOVER(Connection,,$D55,R$2,R$3,$E$5,$E$12,_xll.SI.DIMENSIONS(Connection,$D$4,$E$4))/IF($F55=0,12,$F55),"Manual Allocation",AD55)))</f>
        <v>5612.33</v>
      </c>
      <c r="S55" s="19" cm="1">
        <f t="array" ref="S55">IF($I55="","",IF($D55="","",_xlfn.SWITCH($I55,"Equal allocation",ROUND($J55/12,2),"Weighted Allocation",$J55*-_xll.SI.TURNOVER(Connection,,$D55,S$2,S$3,$E$5,$E$12,_xll.SI.DIMENSIONS(Connection,$D$4,$E$4))/IF($F55=0,12,$F55),"Manual Allocation",AE55)))</f>
        <v>5612.33</v>
      </c>
      <c r="T55" s="19" cm="1">
        <f t="array" ref="T55">IF($I55="","",IF($D55="","",_xlfn.SWITCH($I55,"Equal allocation",ROUND($J55/12,2),"Weighted Allocation",$J55*-_xll.SI.TURNOVER(Connection,,$D55,T$2,T$3,$E$5,$E$12,_xll.SI.DIMENSIONS(Connection,$D$4,$E$4))/IF($F55=0,12,$F55),"Manual Allocation",AF55)))</f>
        <v>5612.33</v>
      </c>
      <c r="U55" s="19" cm="1">
        <f t="array" ref="U55">IF($I55="","",IF($D55="","",_xlfn.SWITCH($I55,"Equal allocation",ROUND($J55/12,2),"Weighted Allocation",$J55*-_xll.SI.TURNOVER(Connection,,$D55,U$2,U$3,$E$5,$E$12,_xll.SI.DIMENSIONS(Connection,$D$4,$E$4))/IF($F55=0,12,$F55),"Manual Allocation",AG55)))</f>
        <v>5612.33</v>
      </c>
      <c r="V55" s="19" cm="1">
        <f t="array" ref="V55">IF($I55="","",IF($D55="","",_xlfn.SWITCH($I55,"Equal allocation",ROUND($J55/12,2),"Weighted Allocation",$J55*-_xll.SI.TURNOVER(Connection,,$D55,V$2,V$3,$E$5,$E$12,_xll.SI.DIMENSIONS(Connection,$D$4,$E$4))/IF($F55=0,12,$F55),"Manual Allocation",AH55)))</f>
        <v>5612.33</v>
      </c>
      <c r="W55" s="19" cm="1">
        <f t="array" ref="W55">IF($I55="","",IF($D55="","",_xlfn.SWITCH($I55,"Equal allocation",ROUND($J55/12,2),"Weighted Allocation",$J55*-_xll.SI.TURNOVER(Connection,,$D55,W$2,W$3,$E$5,$E$12,_xll.SI.DIMENSIONS(Connection,$D$4,$E$4))/IF($F55=0,12,$F55),"Manual Allocation",AI55)))</f>
        <v>5612.33</v>
      </c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</row>
    <row r="56" spans="1:35" s="29" customFormat="1" x14ac:dyDescent="0.45">
      <c r="A56" s="23">
        <v>1</v>
      </c>
      <c r="B56" s="23"/>
      <c r="C56" s="23"/>
      <c r="D56" s="18" t="str">
        <v>51703</v>
      </c>
      <c r="E56" s="18" t="str">
        <v>COGS - Burden on Projects</v>
      </c>
      <c r="F56" s="19">
        <v>324314.40000000002</v>
      </c>
      <c r="G56" s="49"/>
      <c r="H56" s="20" t="str" cm="1">
        <f t="array" ref="H56">IF(I56="","",IF($D56="","",_xll.SI.WRITEBACKBUDGET(Connection,$H$10,$H$11,FALSE,,$D56,,$D$4:$E$5,,$L$4:$W$4,$L56:$W56)))</f>
        <v>Pending</v>
      </c>
      <c r="I56" s="20" t="str">
        <f t="shared" si="2"/>
        <v>Equal Allocation</v>
      </c>
      <c r="J56" s="19">
        <f t="shared" si="3"/>
        <v>324314.40000000002</v>
      </c>
      <c r="K56" s="19">
        <f t="shared" si="4"/>
        <v>324314.40000000008</v>
      </c>
      <c r="L56" s="19" cm="1">
        <f t="array" ref="L56">IF($I56="","",IF($D56="","",_xlfn.SWITCH($I56,"Equal allocation",ROUND($J56/12,2),"Weighted Allocation",$J56*-_xll.SI.TURNOVER(Connection,,$D56,L$2,L$3,$E$5,$E$12,_xll.SI.DIMENSIONS(Connection,$D$4,$E$4))/IF($F56=0,12,$F56),"Manual Allocation",X56)))</f>
        <v>27026.2</v>
      </c>
      <c r="M56" s="19" cm="1">
        <f t="array" ref="M56">IF($I56="","",IF($D56="","",_xlfn.SWITCH($I56,"Equal allocation",ROUND($J56/12,2),"Weighted Allocation",$J56*-_xll.SI.TURNOVER(Connection,,$D56,M$2,M$3,$E$5,$E$12,_xll.SI.DIMENSIONS(Connection,$D$4,$E$4))/IF($F56=0,12,$F56),"Manual Allocation",Y56)))</f>
        <v>27026.2</v>
      </c>
      <c r="N56" s="19" cm="1">
        <f t="array" ref="N56">IF($I56="","",IF($D56="","",_xlfn.SWITCH($I56,"Equal allocation",ROUND($J56/12,2),"Weighted Allocation",$J56*-_xll.SI.TURNOVER(Connection,,$D56,N$2,N$3,$E$5,$E$12,_xll.SI.DIMENSIONS(Connection,$D$4,$E$4))/IF($F56=0,12,$F56),"Manual Allocation",Z56)))</f>
        <v>27026.2</v>
      </c>
      <c r="O56" s="19" cm="1">
        <f t="array" ref="O56">IF($I56="","",IF($D56="","",_xlfn.SWITCH($I56,"Equal allocation",ROUND($J56/12,2),"Weighted Allocation",$J56*-_xll.SI.TURNOVER(Connection,,$D56,O$2,O$3,$E$5,$E$12,_xll.SI.DIMENSIONS(Connection,$D$4,$E$4))/IF($F56=0,12,$F56),"Manual Allocation",AA56)))</f>
        <v>27026.2</v>
      </c>
      <c r="P56" s="19" cm="1">
        <f t="array" ref="P56">IF($I56="","",IF($D56="","",_xlfn.SWITCH($I56,"Equal allocation",ROUND($J56/12,2),"Weighted Allocation",$J56*-_xll.SI.TURNOVER(Connection,,$D56,P$2,P$3,$E$5,$E$12,_xll.SI.DIMENSIONS(Connection,$D$4,$E$4))/IF($F56=0,12,$F56),"Manual Allocation",AB56)))</f>
        <v>27026.2</v>
      </c>
      <c r="Q56" s="19" cm="1">
        <f t="array" ref="Q56">IF($I56="","",IF($D56="","",_xlfn.SWITCH($I56,"Equal allocation",ROUND($J56/12,2),"Weighted Allocation",$J56*-_xll.SI.TURNOVER(Connection,,$D56,Q$2,Q$3,$E$5,$E$12,_xll.SI.DIMENSIONS(Connection,$D$4,$E$4))/IF($F56=0,12,$F56),"Manual Allocation",AC56)))</f>
        <v>27026.2</v>
      </c>
      <c r="R56" s="19" cm="1">
        <f t="array" ref="R56">IF($I56="","",IF($D56="","",_xlfn.SWITCH($I56,"Equal allocation",ROUND($J56/12,2),"Weighted Allocation",$J56*-_xll.SI.TURNOVER(Connection,,$D56,R$2,R$3,$E$5,$E$12,_xll.SI.DIMENSIONS(Connection,$D$4,$E$4))/IF($F56=0,12,$F56),"Manual Allocation",AD56)))</f>
        <v>27026.2</v>
      </c>
      <c r="S56" s="19" cm="1">
        <f t="array" ref="S56">IF($I56="","",IF($D56="","",_xlfn.SWITCH($I56,"Equal allocation",ROUND($J56/12,2),"Weighted Allocation",$J56*-_xll.SI.TURNOVER(Connection,,$D56,S$2,S$3,$E$5,$E$12,_xll.SI.DIMENSIONS(Connection,$D$4,$E$4))/IF($F56=0,12,$F56),"Manual Allocation",AE56)))</f>
        <v>27026.2</v>
      </c>
      <c r="T56" s="19" cm="1">
        <f t="array" ref="T56">IF($I56="","",IF($D56="","",_xlfn.SWITCH($I56,"Equal allocation",ROUND($J56/12,2),"Weighted Allocation",$J56*-_xll.SI.TURNOVER(Connection,,$D56,T$2,T$3,$E$5,$E$12,_xll.SI.DIMENSIONS(Connection,$D$4,$E$4))/IF($F56=0,12,$F56),"Manual Allocation",AF56)))</f>
        <v>27026.2</v>
      </c>
      <c r="U56" s="19" cm="1">
        <f t="array" ref="U56">IF($I56="","",IF($D56="","",_xlfn.SWITCH($I56,"Equal allocation",ROUND($J56/12,2),"Weighted Allocation",$J56*-_xll.SI.TURNOVER(Connection,,$D56,U$2,U$3,$E$5,$E$12,_xll.SI.DIMENSIONS(Connection,$D$4,$E$4))/IF($F56=0,12,$F56),"Manual Allocation",AG56)))</f>
        <v>27026.2</v>
      </c>
      <c r="V56" s="19" cm="1">
        <f t="array" ref="V56">IF($I56="","",IF($D56="","",_xlfn.SWITCH($I56,"Equal allocation",ROUND($J56/12,2),"Weighted Allocation",$J56*-_xll.SI.TURNOVER(Connection,,$D56,V$2,V$3,$E$5,$E$12,_xll.SI.DIMENSIONS(Connection,$D$4,$E$4))/IF($F56=0,12,$F56),"Manual Allocation",AH56)))</f>
        <v>27026.2</v>
      </c>
      <c r="W56" s="19" cm="1">
        <f t="array" ref="W56">IF($I56="","",IF($D56="","",_xlfn.SWITCH($I56,"Equal allocation",ROUND($J56/12,2),"Weighted Allocation",$J56*-_xll.SI.TURNOVER(Connection,,$D56,W$2,W$3,$E$5,$E$12,_xll.SI.DIMENSIONS(Connection,$D$4,$E$4))/IF($F56=0,12,$F56),"Manual Allocation",AI56)))</f>
        <v>27026.2</v>
      </c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</row>
    <row r="57" spans="1:35" s="29" customFormat="1" x14ac:dyDescent="0.45">
      <c r="A57" s="23">
        <v>1</v>
      </c>
      <c r="B57" s="23"/>
      <c r="C57" s="23"/>
      <c r="D57" s="18" t="str">
        <v>51704</v>
      </c>
      <c r="E57" s="18" t="str">
        <v>COGS - Overhead on Projects</v>
      </c>
      <c r="F57" s="19">
        <v>281072.48</v>
      </c>
      <c r="G57" s="49"/>
      <c r="H57" s="20" t="str" cm="1">
        <f t="array" ref="H57">IF(I57="","",IF($D57="","",_xll.SI.WRITEBACKBUDGET(Connection,$H$10,$H$11,FALSE,,$D57,,$D$4:$E$5,,$L$4:$W$4,$L57:$W57)))</f>
        <v>Pending</v>
      </c>
      <c r="I57" s="20" t="str">
        <f t="shared" si="2"/>
        <v>Equal Allocation</v>
      </c>
      <c r="J57" s="19">
        <f t="shared" si="3"/>
        <v>281072.48</v>
      </c>
      <c r="K57" s="19">
        <f t="shared" si="4"/>
        <v>281072.51999999996</v>
      </c>
      <c r="L57" s="19" cm="1">
        <f t="array" ref="L57">IF($I57="","",IF($D57="","",_xlfn.SWITCH($I57,"Equal allocation",ROUND($J57/12,2),"Weighted Allocation",$J57*-_xll.SI.TURNOVER(Connection,,$D57,L$2,L$3,$E$5,$E$12,_xll.SI.DIMENSIONS(Connection,$D$4,$E$4))/IF($F57=0,12,$F57),"Manual Allocation",X57)))</f>
        <v>23422.71</v>
      </c>
      <c r="M57" s="19" cm="1">
        <f t="array" ref="M57">IF($I57="","",IF($D57="","",_xlfn.SWITCH($I57,"Equal allocation",ROUND($J57/12,2),"Weighted Allocation",$J57*-_xll.SI.TURNOVER(Connection,,$D57,M$2,M$3,$E$5,$E$12,_xll.SI.DIMENSIONS(Connection,$D$4,$E$4))/IF($F57=0,12,$F57),"Manual Allocation",Y57)))</f>
        <v>23422.71</v>
      </c>
      <c r="N57" s="19" cm="1">
        <f t="array" ref="N57">IF($I57="","",IF($D57="","",_xlfn.SWITCH($I57,"Equal allocation",ROUND($J57/12,2),"Weighted Allocation",$J57*-_xll.SI.TURNOVER(Connection,,$D57,N$2,N$3,$E$5,$E$12,_xll.SI.DIMENSIONS(Connection,$D$4,$E$4))/IF($F57=0,12,$F57),"Manual Allocation",Z57)))</f>
        <v>23422.71</v>
      </c>
      <c r="O57" s="19" cm="1">
        <f t="array" ref="O57">IF($I57="","",IF($D57="","",_xlfn.SWITCH($I57,"Equal allocation",ROUND($J57/12,2),"Weighted Allocation",$J57*-_xll.SI.TURNOVER(Connection,,$D57,O$2,O$3,$E$5,$E$12,_xll.SI.DIMENSIONS(Connection,$D$4,$E$4))/IF($F57=0,12,$F57),"Manual Allocation",AA57)))</f>
        <v>23422.71</v>
      </c>
      <c r="P57" s="19" cm="1">
        <f t="array" ref="P57">IF($I57="","",IF($D57="","",_xlfn.SWITCH($I57,"Equal allocation",ROUND($J57/12,2),"Weighted Allocation",$J57*-_xll.SI.TURNOVER(Connection,,$D57,P$2,P$3,$E$5,$E$12,_xll.SI.DIMENSIONS(Connection,$D$4,$E$4))/IF($F57=0,12,$F57),"Manual Allocation",AB57)))</f>
        <v>23422.71</v>
      </c>
      <c r="Q57" s="19" cm="1">
        <f t="array" ref="Q57">IF($I57="","",IF($D57="","",_xlfn.SWITCH($I57,"Equal allocation",ROUND($J57/12,2),"Weighted Allocation",$J57*-_xll.SI.TURNOVER(Connection,,$D57,Q$2,Q$3,$E$5,$E$12,_xll.SI.DIMENSIONS(Connection,$D$4,$E$4))/IF($F57=0,12,$F57),"Manual Allocation",AC57)))</f>
        <v>23422.71</v>
      </c>
      <c r="R57" s="19" cm="1">
        <f t="array" ref="R57">IF($I57="","",IF($D57="","",_xlfn.SWITCH($I57,"Equal allocation",ROUND($J57/12,2),"Weighted Allocation",$J57*-_xll.SI.TURNOVER(Connection,,$D57,R$2,R$3,$E$5,$E$12,_xll.SI.DIMENSIONS(Connection,$D$4,$E$4))/IF($F57=0,12,$F57),"Manual Allocation",AD57)))</f>
        <v>23422.71</v>
      </c>
      <c r="S57" s="19" cm="1">
        <f t="array" ref="S57">IF($I57="","",IF($D57="","",_xlfn.SWITCH($I57,"Equal allocation",ROUND($J57/12,2),"Weighted Allocation",$J57*-_xll.SI.TURNOVER(Connection,,$D57,S$2,S$3,$E$5,$E$12,_xll.SI.DIMENSIONS(Connection,$D$4,$E$4))/IF($F57=0,12,$F57),"Manual Allocation",AE57)))</f>
        <v>23422.71</v>
      </c>
      <c r="T57" s="19" cm="1">
        <f t="array" ref="T57">IF($I57="","",IF($D57="","",_xlfn.SWITCH($I57,"Equal allocation",ROUND($J57/12,2),"Weighted Allocation",$J57*-_xll.SI.TURNOVER(Connection,,$D57,T$2,T$3,$E$5,$E$12,_xll.SI.DIMENSIONS(Connection,$D$4,$E$4))/IF($F57=0,12,$F57),"Manual Allocation",AF57)))</f>
        <v>23422.71</v>
      </c>
      <c r="U57" s="19" cm="1">
        <f t="array" ref="U57">IF($I57="","",IF($D57="","",_xlfn.SWITCH($I57,"Equal allocation",ROUND($J57/12,2),"Weighted Allocation",$J57*-_xll.SI.TURNOVER(Connection,,$D57,U$2,U$3,$E$5,$E$12,_xll.SI.DIMENSIONS(Connection,$D$4,$E$4))/IF($F57=0,12,$F57),"Manual Allocation",AG57)))</f>
        <v>23422.71</v>
      </c>
      <c r="V57" s="19" cm="1">
        <f t="array" ref="V57">IF($I57="","",IF($D57="","",_xlfn.SWITCH($I57,"Equal allocation",ROUND($J57/12,2),"Weighted Allocation",$J57*-_xll.SI.TURNOVER(Connection,,$D57,V$2,V$3,$E$5,$E$12,_xll.SI.DIMENSIONS(Connection,$D$4,$E$4))/IF($F57=0,12,$F57),"Manual Allocation",AH57)))</f>
        <v>23422.71</v>
      </c>
      <c r="W57" s="19" cm="1">
        <f t="array" ref="W57">IF($I57="","",IF($D57="","",_xlfn.SWITCH($I57,"Equal allocation",ROUND($J57/12,2),"Weighted Allocation",$J57*-_xll.SI.TURNOVER(Connection,,$D57,W$2,W$3,$E$5,$E$12,_xll.SI.DIMENSIONS(Connection,$D$4,$E$4))/IF($F57=0,12,$F57),"Manual Allocation",AI57)))</f>
        <v>23422.71</v>
      </c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</row>
    <row r="58" spans="1:35" s="29" customFormat="1" x14ac:dyDescent="0.45">
      <c r="A58" s="23">
        <v>1</v>
      </c>
      <c r="B58" s="23"/>
      <c r="C58" s="23"/>
      <c r="D58" s="18" t="str">
        <v>51705</v>
      </c>
      <c r="E58" s="18" t="str">
        <v>COGS - G&amp;A on Projects</v>
      </c>
      <c r="F58" s="19">
        <v>168634.61</v>
      </c>
      <c r="G58" s="49"/>
      <c r="H58" s="20" t="str" cm="1">
        <f t="array" ref="H58">IF(I58="","",IF($D58="","",_xll.SI.WRITEBACKBUDGET(Connection,$H$10,$H$11,FALSE,,$D58,,$D$4:$E$5,,$L$4:$W$4,$L58:$W58)))</f>
        <v>Pending</v>
      </c>
      <c r="I58" s="20" t="str">
        <f t="shared" si="2"/>
        <v>Equal Allocation</v>
      </c>
      <c r="J58" s="19">
        <f t="shared" si="3"/>
        <v>168634.61</v>
      </c>
      <c r="K58" s="19">
        <f t="shared" si="4"/>
        <v>168634.56000000003</v>
      </c>
      <c r="L58" s="19" cm="1">
        <f t="array" ref="L58">IF($I58="","",IF($D58="","",_xlfn.SWITCH($I58,"Equal allocation",ROUND($J58/12,2),"Weighted Allocation",$J58*-_xll.SI.TURNOVER(Connection,,$D58,L$2,L$3,$E$5,$E$12,_xll.SI.DIMENSIONS(Connection,$D$4,$E$4))/IF($F58=0,12,$F58),"Manual Allocation",X58)))</f>
        <v>14052.88</v>
      </c>
      <c r="M58" s="19" cm="1">
        <f t="array" ref="M58">IF($I58="","",IF($D58="","",_xlfn.SWITCH($I58,"Equal allocation",ROUND($J58/12,2),"Weighted Allocation",$J58*-_xll.SI.TURNOVER(Connection,,$D58,M$2,M$3,$E$5,$E$12,_xll.SI.DIMENSIONS(Connection,$D$4,$E$4))/IF($F58=0,12,$F58),"Manual Allocation",Y58)))</f>
        <v>14052.88</v>
      </c>
      <c r="N58" s="19" cm="1">
        <f t="array" ref="N58">IF($I58="","",IF($D58="","",_xlfn.SWITCH($I58,"Equal allocation",ROUND($J58/12,2),"Weighted Allocation",$J58*-_xll.SI.TURNOVER(Connection,,$D58,N$2,N$3,$E$5,$E$12,_xll.SI.DIMENSIONS(Connection,$D$4,$E$4))/IF($F58=0,12,$F58),"Manual Allocation",Z58)))</f>
        <v>14052.88</v>
      </c>
      <c r="O58" s="19" cm="1">
        <f t="array" ref="O58">IF($I58="","",IF($D58="","",_xlfn.SWITCH($I58,"Equal allocation",ROUND($J58/12,2),"Weighted Allocation",$J58*-_xll.SI.TURNOVER(Connection,,$D58,O$2,O$3,$E$5,$E$12,_xll.SI.DIMENSIONS(Connection,$D$4,$E$4))/IF($F58=0,12,$F58),"Manual Allocation",AA58)))</f>
        <v>14052.88</v>
      </c>
      <c r="P58" s="19" cm="1">
        <f t="array" ref="P58">IF($I58="","",IF($D58="","",_xlfn.SWITCH($I58,"Equal allocation",ROUND($J58/12,2),"Weighted Allocation",$J58*-_xll.SI.TURNOVER(Connection,,$D58,P$2,P$3,$E$5,$E$12,_xll.SI.DIMENSIONS(Connection,$D$4,$E$4))/IF($F58=0,12,$F58),"Manual Allocation",AB58)))</f>
        <v>14052.88</v>
      </c>
      <c r="Q58" s="19" cm="1">
        <f t="array" ref="Q58">IF($I58="","",IF($D58="","",_xlfn.SWITCH($I58,"Equal allocation",ROUND($J58/12,2),"Weighted Allocation",$J58*-_xll.SI.TURNOVER(Connection,,$D58,Q$2,Q$3,$E$5,$E$12,_xll.SI.DIMENSIONS(Connection,$D$4,$E$4))/IF($F58=0,12,$F58),"Manual Allocation",AC58)))</f>
        <v>14052.88</v>
      </c>
      <c r="R58" s="19" cm="1">
        <f t="array" ref="R58">IF($I58="","",IF($D58="","",_xlfn.SWITCH($I58,"Equal allocation",ROUND($J58/12,2),"Weighted Allocation",$J58*-_xll.SI.TURNOVER(Connection,,$D58,R$2,R$3,$E$5,$E$12,_xll.SI.DIMENSIONS(Connection,$D$4,$E$4))/IF($F58=0,12,$F58),"Manual Allocation",AD58)))</f>
        <v>14052.88</v>
      </c>
      <c r="S58" s="19" cm="1">
        <f t="array" ref="S58">IF($I58="","",IF($D58="","",_xlfn.SWITCH($I58,"Equal allocation",ROUND($J58/12,2),"Weighted Allocation",$J58*-_xll.SI.TURNOVER(Connection,,$D58,S$2,S$3,$E$5,$E$12,_xll.SI.DIMENSIONS(Connection,$D$4,$E$4))/IF($F58=0,12,$F58),"Manual Allocation",AE58)))</f>
        <v>14052.88</v>
      </c>
      <c r="T58" s="19" cm="1">
        <f t="array" ref="T58">IF($I58="","",IF($D58="","",_xlfn.SWITCH($I58,"Equal allocation",ROUND($J58/12,2),"Weighted Allocation",$J58*-_xll.SI.TURNOVER(Connection,,$D58,T$2,T$3,$E$5,$E$12,_xll.SI.DIMENSIONS(Connection,$D$4,$E$4))/IF($F58=0,12,$F58),"Manual Allocation",AF58)))</f>
        <v>14052.88</v>
      </c>
      <c r="U58" s="19" cm="1">
        <f t="array" ref="U58">IF($I58="","",IF($D58="","",_xlfn.SWITCH($I58,"Equal allocation",ROUND($J58/12,2),"Weighted Allocation",$J58*-_xll.SI.TURNOVER(Connection,,$D58,U$2,U$3,$E$5,$E$12,_xll.SI.DIMENSIONS(Connection,$D$4,$E$4))/IF($F58=0,12,$F58),"Manual Allocation",AG58)))</f>
        <v>14052.88</v>
      </c>
      <c r="V58" s="19" cm="1">
        <f t="array" ref="V58">IF($I58="","",IF($D58="","",_xlfn.SWITCH($I58,"Equal allocation",ROUND($J58/12,2),"Weighted Allocation",$J58*-_xll.SI.TURNOVER(Connection,,$D58,V$2,V$3,$E$5,$E$12,_xll.SI.DIMENSIONS(Connection,$D$4,$E$4))/IF($F58=0,12,$F58),"Manual Allocation",AH58)))</f>
        <v>14052.88</v>
      </c>
      <c r="W58" s="19" cm="1">
        <f t="array" ref="W58">IF($I58="","",IF($D58="","",_xlfn.SWITCH($I58,"Equal allocation",ROUND($J58/12,2),"Weighted Allocation",$J58*-_xll.SI.TURNOVER(Connection,,$D58,W$2,W$3,$E$5,$E$12,_xll.SI.DIMENSIONS(Connection,$D$4,$E$4))/IF($F58=0,12,$F58),"Manual Allocation",AI58)))</f>
        <v>14052.88</v>
      </c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</row>
    <row r="59" spans="1:35" s="29" customFormat="1" x14ac:dyDescent="0.45">
      <c r="A59" s="23">
        <v>1</v>
      </c>
      <c r="B59" s="23"/>
      <c r="C59" s="23"/>
      <c r="D59" s="18" t="str">
        <v>51706</v>
      </c>
      <c r="E59" s="18" t="str">
        <v>COGS - Indirect Projects Costs Offset</v>
      </c>
      <c r="F59" s="19">
        <v>-774021.49</v>
      </c>
      <c r="G59" s="49"/>
      <c r="H59" s="20" t="str" cm="1">
        <f t="array" ref="H59">IF(I59="","",IF($D59="","",_xll.SI.WRITEBACKBUDGET(Connection,$H$10,$H$11,FALSE,,$D59,,$D$4:$E$5,,$L$4:$W$4,$L59:$W59)))</f>
        <v>Pending</v>
      </c>
      <c r="I59" s="20" t="str">
        <f t="shared" si="2"/>
        <v>Equal Allocation</v>
      </c>
      <c r="J59" s="19">
        <f t="shared" si="3"/>
        <v>-774021.49</v>
      </c>
      <c r="K59" s="19">
        <f t="shared" si="4"/>
        <v>-774021.4800000001</v>
      </c>
      <c r="L59" s="19" cm="1">
        <f t="array" ref="L59">IF($I59="","",IF($D59="","",_xlfn.SWITCH($I59,"Equal allocation",ROUND($J59/12,2),"Weighted Allocation",$J59*-_xll.SI.TURNOVER(Connection,,$D59,L$2,L$3,$E$5,$E$12,_xll.SI.DIMENSIONS(Connection,$D$4,$E$4))/IF($F59=0,12,$F59),"Manual Allocation",X59)))</f>
        <v>-64501.79</v>
      </c>
      <c r="M59" s="19" cm="1">
        <f t="array" ref="M59">IF($I59="","",IF($D59="","",_xlfn.SWITCH($I59,"Equal allocation",ROUND($J59/12,2),"Weighted Allocation",$J59*-_xll.SI.TURNOVER(Connection,,$D59,M$2,M$3,$E$5,$E$12,_xll.SI.DIMENSIONS(Connection,$D$4,$E$4))/IF($F59=0,12,$F59),"Manual Allocation",Y59)))</f>
        <v>-64501.79</v>
      </c>
      <c r="N59" s="19" cm="1">
        <f t="array" ref="N59">IF($I59="","",IF($D59="","",_xlfn.SWITCH($I59,"Equal allocation",ROUND($J59/12,2),"Weighted Allocation",$J59*-_xll.SI.TURNOVER(Connection,,$D59,N$2,N$3,$E$5,$E$12,_xll.SI.DIMENSIONS(Connection,$D$4,$E$4))/IF($F59=0,12,$F59),"Manual Allocation",Z59)))</f>
        <v>-64501.79</v>
      </c>
      <c r="O59" s="19" cm="1">
        <f t="array" ref="O59">IF($I59="","",IF($D59="","",_xlfn.SWITCH($I59,"Equal allocation",ROUND($J59/12,2),"Weighted Allocation",$J59*-_xll.SI.TURNOVER(Connection,,$D59,O$2,O$3,$E$5,$E$12,_xll.SI.DIMENSIONS(Connection,$D$4,$E$4))/IF($F59=0,12,$F59),"Manual Allocation",AA59)))</f>
        <v>-64501.79</v>
      </c>
      <c r="P59" s="19" cm="1">
        <f t="array" ref="P59">IF($I59="","",IF($D59="","",_xlfn.SWITCH($I59,"Equal allocation",ROUND($J59/12,2),"Weighted Allocation",$J59*-_xll.SI.TURNOVER(Connection,,$D59,P$2,P$3,$E$5,$E$12,_xll.SI.DIMENSIONS(Connection,$D$4,$E$4))/IF($F59=0,12,$F59),"Manual Allocation",AB59)))</f>
        <v>-64501.79</v>
      </c>
      <c r="Q59" s="19" cm="1">
        <f t="array" ref="Q59">IF($I59="","",IF($D59="","",_xlfn.SWITCH($I59,"Equal allocation",ROUND($J59/12,2),"Weighted Allocation",$J59*-_xll.SI.TURNOVER(Connection,,$D59,Q$2,Q$3,$E$5,$E$12,_xll.SI.DIMENSIONS(Connection,$D$4,$E$4))/IF($F59=0,12,$F59),"Manual Allocation",AC59)))</f>
        <v>-64501.79</v>
      </c>
      <c r="R59" s="19" cm="1">
        <f t="array" ref="R59">IF($I59="","",IF($D59="","",_xlfn.SWITCH($I59,"Equal allocation",ROUND($J59/12,2),"Weighted Allocation",$J59*-_xll.SI.TURNOVER(Connection,,$D59,R$2,R$3,$E$5,$E$12,_xll.SI.DIMENSIONS(Connection,$D$4,$E$4))/IF($F59=0,12,$F59),"Manual Allocation",AD59)))</f>
        <v>-64501.79</v>
      </c>
      <c r="S59" s="19" cm="1">
        <f t="array" ref="S59">IF($I59="","",IF($D59="","",_xlfn.SWITCH($I59,"Equal allocation",ROUND($J59/12,2),"Weighted Allocation",$J59*-_xll.SI.TURNOVER(Connection,,$D59,S$2,S$3,$E$5,$E$12,_xll.SI.DIMENSIONS(Connection,$D$4,$E$4))/IF($F59=0,12,$F59),"Manual Allocation",AE59)))</f>
        <v>-64501.79</v>
      </c>
      <c r="T59" s="19" cm="1">
        <f t="array" ref="T59">IF($I59="","",IF($D59="","",_xlfn.SWITCH($I59,"Equal allocation",ROUND($J59/12,2),"Weighted Allocation",$J59*-_xll.SI.TURNOVER(Connection,,$D59,T$2,T$3,$E$5,$E$12,_xll.SI.DIMENSIONS(Connection,$D$4,$E$4))/IF($F59=0,12,$F59),"Manual Allocation",AF59)))</f>
        <v>-64501.79</v>
      </c>
      <c r="U59" s="19" cm="1">
        <f t="array" ref="U59">IF($I59="","",IF($D59="","",_xlfn.SWITCH($I59,"Equal allocation",ROUND($J59/12,2),"Weighted Allocation",$J59*-_xll.SI.TURNOVER(Connection,,$D59,U$2,U$3,$E$5,$E$12,_xll.SI.DIMENSIONS(Connection,$D$4,$E$4))/IF($F59=0,12,$F59),"Manual Allocation",AG59)))</f>
        <v>-64501.79</v>
      </c>
      <c r="V59" s="19" cm="1">
        <f t="array" ref="V59">IF($I59="","",IF($D59="","",_xlfn.SWITCH($I59,"Equal allocation",ROUND($J59/12,2),"Weighted Allocation",$J59*-_xll.SI.TURNOVER(Connection,,$D59,V$2,V$3,$E$5,$E$12,_xll.SI.DIMENSIONS(Connection,$D$4,$E$4))/IF($F59=0,12,$F59),"Manual Allocation",AH59)))</f>
        <v>-64501.79</v>
      </c>
      <c r="W59" s="19" cm="1">
        <f t="array" ref="W59">IF($I59="","",IF($D59="","",_xlfn.SWITCH($I59,"Equal allocation",ROUND($J59/12,2),"Weighted Allocation",$J59*-_xll.SI.TURNOVER(Connection,,$D59,W$2,W$3,$E$5,$E$12,_xll.SI.DIMENSIONS(Connection,$D$4,$E$4))/IF($F59=0,12,$F59),"Manual Allocation",AI59)))</f>
        <v>-64501.79</v>
      </c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</row>
    <row r="60" spans="1:35" s="29" customFormat="1" x14ac:dyDescent="0.45">
      <c r="A60" s="23">
        <v>1</v>
      </c>
      <c r="B60" s="23"/>
      <c r="C60" s="23"/>
      <c r="D60" s="18" t="str">
        <v>51707</v>
      </c>
      <c r="E60" s="18" t="str">
        <v>COGS - Reimbursed Expenses</v>
      </c>
      <c r="F60" s="19">
        <v>0</v>
      </c>
      <c r="G60" s="49"/>
      <c r="H60" s="20" t="str" cm="1">
        <f t="array" ref="H60">IF(I60="","",IF($D60="","",_xll.SI.WRITEBACKBUDGET(Connection,$H$10,$H$11,FALSE,,$D60,,$D$4:$E$5,,$L$4:$W$4,$L60:$W60)))</f>
        <v>Pending</v>
      </c>
      <c r="I60" s="20" t="str">
        <f t="shared" si="2"/>
        <v>Equal Allocation</v>
      </c>
      <c r="J60" s="19">
        <f t="shared" si="3"/>
        <v>0</v>
      </c>
      <c r="K60" s="19">
        <f t="shared" si="4"/>
        <v>0</v>
      </c>
      <c r="L60" s="19" cm="1">
        <f t="array" ref="L60">IF($I60="","",IF($D60="","",_xlfn.SWITCH($I60,"Equal allocation",ROUND($J60/12,2),"Weighted Allocation",$J60*-_xll.SI.TURNOVER(Connection,,$D60,L$2,L$3,$E$5,$E$12,_xll.SI.DIMENSIONS(Connection,$D$4,$E$4))/IF($F60=0,12,$F60),"Manual Allocation",X60)))</f>
        <v>0</v>
      </c>
      <c r="M60" s="19" cm="1">
        <f t="array" ref="M60">IF($I60="","",IF($D60="","",_xlfn.SWITCH($I60,"Equal allocation",ROUND($J60/12,2),"Weighted Allocation",$J60*-_xll.SI.TURNOVER(Connection,,$D60,M$2,M$3,$E$5,$E$12,_xll.SI.DIMENSIONS(Connection,$D$4,$E$4))/IF($F60=0,12,$F60),"Manual Allocation",Y60)))</f>
        <v>0</v>
      </c>
      <c r="N60" s="19" cm="1">
        <f t="array" ref="N60">IF($I60="","",IF($D60="","",_xlfn.SWITCH($I60,"Equal allocation",ROUND($J60/12,2),"Weighted Allocation",$J60*-_xll.SI.TURNOVER(Connection,,$D60,N$2,N$3,$E$5,$E$12,_xll.SI.DIMENSIONS(Connection,$D$4,$E$4))/IF($F60=0,12,$F60),"Manual Allocation",Z60)))</f>
        <v>0</v>
      </c>
      <c r="O60" s="19" cm="1">
        <f t="array" ref="O60">IF($I60="","",IF($D60="","",_xlfn.SWITCH($I60,"Equal allocation",ROUND($J60/12,2),"Weighted Allocation",$J60*-_xll.SI.TURNOVER(Connection,,$D60,O$2,O$3,$E$5,$E$12,_xll.SI.DIMENSIONS(Connection,$D$4,$E$4))/IF($F60=0,12,$F60),"Manual Allocation",AA60)))</f>
        <v>0</v>
      </c>
      <c r="P60" s="19" cm="1">
        <f t="array" ref="P60">IF($I60="","",IF($D60="","",_xlfn.SWITCH($I60,"Equal allocation",ROUND($J60/12,2),"Weighted Allocation",$J60*-_xll.SI.TURNOVER(Connection,,$D60,P$2,P$3,$E$5,$E$12,_xll.SI.DIMENSIONS(Connection,$D$4,$E$4))/IF($F60=0,12,$F60),"Manual Allocation",AB60)))</f>
        <v>0</v>
      </c>
      <c r="Q60" s="19" cm="1">
        <f t="array" ref="Q60">IF($I60="","",IF($D60="","",_xlfn.SWITCH($I60,"Equal allocation",ROUND($J60/12,2),"Weighted Allocation",$J60*-_xll.SI.TURNOVER(Connection,,$D60,Q$2,Q$3,$E$5,$E$12,_xll.SI.DIMENSIONS(Connection,$D$4,$E$4))/IF($F60=0,12,$F60),"Manual Allocation",AC60)))</f>
        <v>0</v>
      </c>
      <c r="R60" s="19" cm="1">
        <f t="array" ref="R60">IF($I60="","",IF($D60="","",_xlfn.SWITCH($I60,"Equal allocation",ROUND($J60/12,2),"Weighted Allocation",$J60*-_xll.SI.TURNOVER(Connection,,$D60,R$2,R$3,$E$5,$E$12,_xll.SI.DIMENSIONS(Connection,$D$4,$E$4))/IF($F60=0,12,$F60),"Manual Allocation",AD60)))</f>
        <v>0</v>
      </c>
      <c r="S60" s="19" cm="1">
        <f t="array" ref="S60">IF($I60="","",IF($D60="","",_xlfn.SWITCH($I60,"Equal allocation",ROUND($J60/12,2),"Weighted Allocation",$J60*-_xll.SI.TURNOVER(Connection,,$D60,S$2,S$3,$E$5,$E$12,_xll.SI.DIMENSIONS(Connection,$D$4,$E$4))/IF($F60=0,12,$F60),"Manual Allocation",AE60)))</f>
        <v>0</v>
      </c>
      <c r="T60" s="19" cm="1">
        <f t="array" ref="T60">IF($I60="","",IF($D60="","",_xlfn.SWITCH($I60,"Equal allocation",ROUND($J60/12,2),"Weighted Allocation",$J60*-_xll.SI.TURNOVER(Connection,,$D60,T$2,T$3,$E$5,$E$12,_xll.SI.DIMENSIONS(Connection,$D$4,$E$4))/IF($F60=0,12,$F60),"Manual Allocation",AF60)))</f>
        <v>0</v>
      </c>
      <c r="U60" s="19" cm="1">
        <f t="array" ref="U60">IF($I60="","",IF($D60="","",_xlfn.SWITCH($I60,"Equal allocation",ROUND($J60/12,2),"Weighted Allocation",$J60*-_xll.SI.TURNOVER(Connection,,$D60,U$2,U$3,$E$5,$E$12,_xll.SI.DIMENSIONS(Connection,$D$4,$E$4))/IF($F60=0,12,$F60),"Manual Allocation",AG60)))</f>
        <v>0</v>
      </c>
      <c r="V60" s="19" cm="1">
        <f t="array" ref="V60">IF($I60="","",IF($D60="","",_xlfn.SWITCH($I60,"Equal allocation",ROUND($J60/12,2),"Weighted Allocation",$J60*-_xll.SI.TURNOVER(Connection,,$D60,V$2,V$3,$E$5,$E$12,_xll.SI.DIMENSIONS(Connection,$D$4,$E$4))/IF($F60=0,12,$F60),"Manual Allocation",AH60)))</f>
        <v>0</v>
      </c>
      <c r="W60" s="19" cm="1">
        <f t="array" ref="W60">IF($I60="","",IF($D60="","",_xlfn.SWITCH($I60,"Equal allocation",ROUND($J60/12,2),"Weighted Allocation",$J60*-_xll.SI.TURNOVER(Connection,,$D60,W$2,W$3,$E$5,$E$12,_xll.SI.DIMENSIONS(Connection,$D$4,$E$4))/IF($F60=0,12,$F60),"Manual Allocation",AI60)))</f>
        <v>0</v>
      </c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</row>
    <row r="61" spans="1:35" s="29" customFormat="1" x14ac:dyDescent="0.45">
      <c r="A61" s="23">
        <v>1</v>
      </c>
      <c r="B61" s="23"/>
      <c r="C61" s="23"/>
      <c r="D61" s="18" t="str">
        <v>51708</v>
      </c>
      <c r="E61" s="18" t="str">
        <v>Billable Overtime Hours</v>
      </c>
      <c r="F61" s="19">
        <v>855</v>
      </c>
      <c r="G61" s="49"/>
      <c r="H61" s="20" t="str" cm="1">
        <f t="array" ref="H61">IF(I61="","",IF($D61="","",_xll.SI.WRITEBACKBUDGET(Connection,$H$10,$H$11,FALSE,,$D61,,$D$4:$E$5,,$L$4:$W$4,$L61:$W61)))</f>
        <v>Pending</v>
      </c>
      <c r="I61" s="20" t="str">
        <f t="shared" si="2"/>
        <v>Equal Allocation</v>
      </c>
      <c r="J61" s="19">
        <f t="shared" si="3"/>
        <v>855</v>
      </c>
      <c r="K61" s="19">
        <f t="shared" si="4"/>
        <v>855</v>
      </c>
      <c r="L61" s="19" cm="1">
        <f t="array" ref="L61">IF($I61="","",IF($D61="","",_xlfn.SWITCH($I61,"Equal allocation",ROUND($J61/12,2),"Weighted Allocation",$J61*-_xll.SI.TURNOVER(Connection,,$D61,L$2,L$3,$E$5,$E$12,_xll.SI.DIMENSIONS(Connection,$D$4,$E$4))/IF($F61=0,12,$F61),"Manual Allocation",X61)))</f>
        <v>71.25</v>
      </c>
      <c r="M61" s="19" cm="1">
        <f t="array" ref="M61">IF($I61="","",IF($D61="","",_xlfn.SWITCH($I61,"Equal allocation",ROUND($J61/12,2),"Weighted Allocation",$J61*-_xll.SI.TURNOVER(Connection,,$D61,M$2,M$3,$E$5,$E$12,_xll.SI.DIMENSIONS(Connection,$D$4,$E$4))/IF($F61=0,12,$F61),"Manual Allocation",Y61)))</f>
        <v>71.25</v>
      </c>
      <c r="N61" s="19" cm="1">
        <f t="array" ref="N61">IF($I61="","",IF($D61="","",_xlfn.SWITCH($I61,"Equal allocation",ROUND($J61/12,2),"Weighted Allocation",$J61*-_xll.SI.TURNOVER(Connection,,$D61,N$2,N$3,$E$5,$E$12,_xll.SI.DIMENSIONS(Connection,$D$4,$E$4))/IF($F61=0,12,$F61),"Manual Allocation",Z61)))</f>
        <v>71.25</v>
      </c>
      <c r="O61" s="19" cm="1">
        <f t="array" ref="O61">IF($I61="","",IF($D61="","",_xlfn.SWITCH($I61,"Equal allocation",ROUND($J61/12,2),"Weighted Allocation",$J61*-_xll.SI.TURNOVER(Connection,,$D61,O$2,O$3,$E$5,$E$12,_xll.SI.DIMENSIONS(Connection,$D$4,$E$4))/IF($F61=0,12,$F61),"Manual Allocation",AA61)))</f>
        <v>71.25</v>
      </c>
      <c r="P61" s="19" cm="1">
        <f t="array" ref="P61">IF($I61="","",IF($D61="","",_xlfn.SWITCH($I61,"Equal allocation",ROUND($J61/12,2),"Weighted Allocation",$J61*-_xll.SI.TURNOVER(Connection,,$D61,P$2,P$3,$E$5,$E$12,_xll.SI.DIMENSIONS(Connection,$D$4,$E$4))/IF($F61=0,12,$F61),"Manual Allocation",AB61)))</f>
        <v>71.25</v>
      </c>
      <c r="Q61" s="19" cm="1">
        <f t="array" ref="Q61">IF($I61="","",IF($D61="","",_xlfn.SWITCH($I61,"Equal allocation",ROUND($J61/12,2),"Weighted Allocation",$J61*-_xll.SI.TURNOVER(Connection,,$D61,Q$2,Q$3,$E$5,$E$12,_xll.SI.DIMENSIONS(Connection,$D$4,$E$4))/IF($F61=0,12,$F61),"Manual Allocation",AC61)))</f>
        <v>71.25</v>
      </c>
      <c r="R61" s="19" cm="1">
        <f t="array" ref="R61">IF($I61="","",IF($D61="","",_xlfn.SWITCH($I61,"Equal allocation",ROUND($J61/12,2),"Weighted Allocation",$J61*-_xll.SI.TURNOVER(Connection,,$D61,R$2,R$3,$E$5,$E$12,_xll.SI.DIMENSIONS(Connection,$D$4,$E$4))/IF($F61=0,12,$F61),"Manual Allocation",AD61)))</f>
        <v>71.25</v>
      </c>
      <c r="S61" s="19" cm="1">
        <f t="array" ref="S61">IF($I61="","",IF($D61="","",_xlfn.SWITCH($I61,"Equal allocation",ROUND($J61/12,2),"Weighted Allocation",$J61*-_xll.SI.TURNOVER(Connection,,$D61,S$2,S$3,$E$5,$E$12,_xll.SI.DIMENSIONS(Connection,$D$4,$E$4))/IF($F61=0,12,$F61),"Manual Allocation",AE61)))</f>
        <v>71.25</v>
      </c>
      <c r="T61" s="19" cm="1">
        <f t="array" ref="T61">IF($I61="","",IF($D61="","",_xlfn.SWITCH($I61,"Equal allocation",ROUND($J61/12,2),"Weighted Allocation",$J61*-_xll.SI.TURNOVER(Connection,,$D61,T$2,T$3,$E$5,$E$12,_xll.SI.DIMENSIONS(Connection,$D$4,$E$4))/IF($F61=0,12,$F61),"Manual Allocation",AF61)))</f>
        <v>71.25</v>
      </c>
      <c r="U61" s="19" cm="1">
        <f t="array" ref="U61">IF($I61="","",IF($D61="","",_xlfn.SWITCH($I61,"Equal allocation",ROUND($J61/12,2),"Weighted Allocation",$J61*-_xll.SI.TURNOVER(Connection,,$D61,U$2,U$3,$E$5,$E$12,_xll.SI.DIMENSIONS(Connection,$D$4,$E$4))/IF($F61=0,12,$F61),"Manual Allocation",AG61)))</f>
        <v>71.25</v>
      </c>
      <c r="V61" s="19" cm="1">
        <f t="array" ref="V61">IF($I61="","",IF($D61="","",_xlfn.SWITCH($I61,"Equal allocation",ROUND($J61/12,2),"Weighted Allocation",$J61*-_xll.SI.TURNOVER(Connection,,$D61,V$2,V$3,$E$5,$E$12,_xll.SI.DIMENSIONS(Connection,$D$4,$E$4))/IF($F61=0,12,$F61),"Manual Allocation",AH61)))</f>
        <v>71.25</v>
      </c>
      <c r="W61" s="19" cm="1">
        <f t="array" ref="W61">IF($I61="","",IF($D61="","",_xlfn.SWITCH($I61,"Equal allocation",ROUND($J61/12,2),"Weighted Allocation",$J61*-_xll.SI.TURNOVER(Connection,,$D61,W$2,W$3,$E$5,$E$12,_xll.SI.DIMENSIONS(Connection,$D$4,$E$4))/IF($F61=0,12,$F61),"Manual Allocation",AI61)))</f>
        <v>71.25</v>
      </c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</row>
    <row r="62" spans="1:35" s="29" customFormat="1" x14ac:dyDescent="0.45">
      <c r="A62" s="23">
        <v>1</v>
      </c>
      <c r="B62" s="23"/>
      <c r="C62" s="23"/>
      <c r="D62" s="18" t="str">
        <v>51709</v>
      </c>
      <c r="E62" s="18" t="str">
        <v>Non-Billable Overtime Hours</v>
      </c>
      <c r="F62" s="19">
        <v>513</v>
      </c>
      <c r="G62" s="49"/>
      <c r="H62" s="20" t="str" cm="1">
        <f t="array" ref="H62">IF(I62="","",IF($D62="","",_xll.SI.WRITEBACKBUDGET(Connection,$H$10,$H$11,FALSE,,$D62,,$D$4:$E$5,,$L$4:$W$4,$L62:$W62)))</f>
        <v>Pending</v>
      </c>
      <c r="I62" s="20" t="str">
        <f t="shared" si="2"/>
        <v>Equal Allocation</v>
      </c>
      <c r="J62" s="19">
        <f t="shared" si="3"/>
        <v>513</v>
      </c>
      <c r="K62" s="19">
        <f t="shared" si="4"/>
        <v>513</v>
      </c>
      <c r="L62" s="19" cm="1">
        <f t="array" ref="L62">IF($I62="","",IF($D62="","",_xlfn.SWITCH($I62,"Equal allocation",ROUND($J62/12,2),"Weighted Allocation",$J62*-_xll.SI.TURNOVER(Connection,,$D62,L$2,L$3,$E$5,$E$12,_xll.SI.DIMENSIONS(Connection,$D$4,$E$4))/IF($F62=0,12,$F62),"Manual Allocation",X62)))</f>
        <v>42.75</v>
      </c>
      <c r="M62" s="19" cm="1">
        <f t="array" ref="M62">IF($I62="","",IF($D62="","",_xlfn.SWITCH($I62,"Equal allocation",ROUND($J62/12,2),"Weighted Allocation",$J62*-_xll.SI.TURNOVER(Connection,,$D62,M$2,M$3,$E$5,$E$12,_xll.SI.DIMENSIONS(Connection,$D$4,$E$4))/IF($F62=0,12,$F62),"Manual Allocation",Y62)))</f>
        <v>42.75</v>
      </c>
      <c r="N62" s="19" cm="1">
        <f t="array" ref="N62">IF($I62="","",IF($D62="","",_xlfn.SWITCH($I62,"Equal allocation",ROUND($J62/12,2),"Weighted Allocation",$J62*-_xll.SI.TURNOVER(Connection,,$D62,N$2,N$3,$E$5,$E$12,_xll.SI.DIMENSIONS(Connection,$D$4,$E$4))/IF($F62=0,12,$F62),"Manual Allocation",Z62)))</f>
        <v>42.75</v>
      </c>
      <c r="O62" s="19" cm="1">
        <f t="array" ref="O62">IF($I62="","",IF($D62="","",_xlfn.SWITCH($I62,"Equal allocation",ROUND($J62/12,2),"Weighted Allocation",$J62*-_xll.SI.TURNOVER(Connection,,$D62,O$2,O$3,$E$5,$E$12,_xll.SI.DIMENSIONS(Connection,$D$4,$E$4))/IF($F62=0,12,$F62),"Manual Allocation",AA62)))</f>
        <v>42.75</v>
      </c>
      <c r="P62" s="19" cm="1">
        <f t="array" ref="P62">IF($I62="","",IF($D62="","",_xlfn.SWITCH($I62,"Equal allocation",ROUND($J62/12,2),"Weighted Allocation",$J62*-_xll.SI.TURNOVER(Connection,,$D62,P$2,P$3,$E$5,$E$12,_xll.SI.DIMENSIONS(Connection,$D$4,$E$4))/IF($F62=0,12,$F62),"Manual Allocation",AB62)))</f>
        <v>42.75</v>
      </c>
      <c r="Q62" s="19" cm="1">
        <f t="array" ref="Q62">IF($I62="","",IF($D62="","",_xlfn.SWITCH($I62,"Equal allocation",ROUND($J62/12,2),"Weighted Allocation",$J62*-_xll.SI.TURNOVER(Connection,,$D62,Q$2,Q$3,$E$5,$E$12,_xll.SI.DIMENSIONS(Connection,$D$4,$E$4))/IF($F62=0,12,$F62),"Manual Allocation",AC62)))</f>
        <v>42.75</v>
      </c>
      <c r="R62" s="19" cm="1">
        <f t="array" ref="R62">IF($I62="","",IF($D62="","",_xlfn.SWITCH($I62,"Equal allocation",ROUND($J62/12,2),"Weighted Allocation",$J62*-_xll.SI.TURNOVER(Connection,,$D62,R$2,R$3,$E$5,$E$12,_xll.SI.DIMENSIONS(Connection,$D$4,$E$4))/IF($F62=0,12,$F62),"Manual Allocation",AD62)))</f>
        <v>42.75</v>
      </c>
      <c r="S62" s="19" cm="1">
        <f t="array" ref="S62">IF($I62="","",IF($D62="","",_xlfn.SWITCH($I62,"Equal allocation",ROUND($J62/12,2),"Weighted Allocation",$J62*-_xll.SI.TURNOVER(Connection,,$D62,S$2,S$3,$E$5,$E$12,_xll.SI.DIMENSIONS(Connection,$D$4,$E$4))/IF($F62=0,12,$F62),"Manual Allocation",AE62)))</f>
        <v>42.75</v>
      </c>
      <c r="T62" s="19" cm="1">
        <f t="array" ref="T62">IF($I62="","",IF($D62="","",_xlfn.SWITCH($I62,"Equal allocation",ROUND($J62/12,2),"Weighted Allocation",$J62*-_xll.SI.TURNOVER(Connection,,$D62,T$2,T$3,$E$5,$E$12,_xll.SI.DIMENSIONS(Connection,$D$4,$E$4))/IF($F62=0,12,$F62),"Manual Allocation",AF62)))</f>
        <v>42.75</v>
      </c>
      <c r="U62" s="19" cm="1">
        <f t="array" ref="U62">IF($I62="","",IF($D62="","",_xlfn.SWITCH($I62,"Equal allocation",ROUND($J62/12,2),"Weighted Allocation",$J62*-_xll.SI.TURNOVER(Connection,,$D62,U$2,U$3,$E$5,$E$12,_xll.SI.DIMENSIONS(Connection,$D$4,$E$4))/IF($F62=0,12,$F62),"Manual Allocation",AG62)))</f>
        <v>42.75</v>
      </c>
      <c r="V62" s="19" cm="1">
        <f t="array" ref="V62">IF($I62="","",IF($D62="","",_xlfn.SWITCH($I62,"Equal allocation",ROUND($J62/12,2),"Weighted Allocation",$J62*-_xll.SI.TURNOVER(Connection,,$D62,V$2,V$3,$E$5,$E$12,_xll.SI.DIMENSIONS(Connection,$D$4,$E$4))/IF($F62=0,12,$F62),"Manual Allocation",AH62)))</f>
        <v>42.75</v>
      </c>
      <c r="W62" s="19" cm="1">
        <f t="array" ref="W62">IF($I62="","",IF($D62="","",_xlfn.SWITCH($I62,"Equal allocation",ROUND($J62/12,2),"Weighted Allocation",$J62*-_xll.SI.TURNOVER(Connection,,$D62,W$2,W$3,$E$5,$E$12,_xll.SI.DIMENSIONS(Connection,$D$4,$E$4))/IF($F62=0,12,$F62),"Manual Allocation",AI62)))</f>
        <v>42.75</v>
      </c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</row>
    <row r="63" spans="1:35" s="29" customFormat="1" x14ac:dyDescent="0.45">
      <c r="A63" s="23">
        <v>1</v>
      </c>
      <c r="B63" s="23"/>
      <c r="C63" s="23"/>
      <c r="D63" s="18" t="str">
        <v>51710</v>
      </c>
      <c r="E63" s="18" t="str">
        <v>Labor Cost Offset</v>
      </c>
      <c r="F63" s="19">
        <v>-1128209.47</v>
      </c>
      <c r="G63" s="49"/>
      <c r="H63" s="20" t="str" cm="1">
        <f t="array" ref="H63">IF(I63="","",IF($D63="","",_xll.SI.WRITEBACKBUDGET(Connection,$H$10,$H$11,FALSE,,$D63,,$D$4:$E$5,,$L$4:$W$4,$L63:$W63)))</f>
        <v>Pending</v>
      </c>
      <c r="I63" s="20" t="str">
        <f t="shared" si="2"/>
        <v>Equal Allocation</v>
      </c>
      <c r="J63" s="19">
        <f t="shared" si="3"/>
        <v>-1128209.47</v>
      </c>
      <c r="K63" s="19">
        <f t="shared" si="4"/>
        <v>-1128209.5199999998</v>
      </c>
      <c r="L63" s="19" cm="1">
        <f t="array" ref="L63">IF($I63="","",IF($D63="","",_xlfn.SWITCH($I63,"Equal allocation",ROUND($J63/12,2),"Weighted Allocation",$J63*-_xll.SI.TURNOVER(Connection,,$D63,L$2,L$3,$E$5,$E$12,_xll.SI.DIMENSIONS(Connection,$D$4,$E$4))/IF($F63=0,12,$F63),"Manual Allocation",X63)))</f>
        <v>-94017.46</v>
      </c>
      <c r="M63" s="19" cm="1">
        <f t="array" ref="M63">IF($I63="","",IF($D63="","",_xlfn.SWITCH($I63,"Equal allocation",ROUND($J63/12,2),"Weighted Allocation",$J63*-_xll.SI.TURNOVER(Connection,,$D63,M$2,M$3,$E$5,$E$12,_xll.SI.DIMENSIONS(Connection,$D$4,$E$4))/IF($F63=0,12,$F63),"Manual Allocation",Y63)))</f>
        <v>-94017.46</v>
      </c>
      <c r="N63" s="19" cm="1">
        <f t="array" ref="N63">IF($I63="","",IF($D63="","",_xlfn.SWITCH($I63,"Equal allocation",ROUND($J63/12,2),"Weighted Allocation",$J63*-_xll.SI.TURNOVER(Connection,,$D63,N$2,N$3,$E$5,$E$12,_xll.SI.DIMENSIONS(Connection,$D$4,$E$4))/IF($F63=0,12,$F63),"Manual Allocation",Z63)))</f>
        <v>-94017.46</v>
      </c>
      <c r="O63" s="19" cm="1">
        <f t="array" ref="O63">IF($I63="","",IF($D63="","",_xlfn.SWITCH($I63,"Equal allocation",ROUND($J63/12,2),"Weighted Allocation",$J63*-_xll.SI.TURNOVER(Connection,,$D63,O$2,O$3,$E$5,$E$12,_xll.SI.DIMENSIONS(Connection,$D$4,$E$4))/IF($F63=0,12,$F63),"Manual Allocation",AA63)))</f>
        <v>-94017.46</v>
      </c>
      <c r="P63" s="19" cm="1">
        <f t="array" ref="P63">IF($I63="","",IF($D63="","",_xlfn.SWITCH($I63,"Equal allocation",ROUND($J63/12,2),"Weighted Allocation",$J63*-_xll.SI.TURNOVER(Connection,,$D63,P$2,P$3,$E$5,$E$12,_xll.SI.DIMENSIONS(Connection,$D$4,$E$4))/IF($F63=0,12,$F63),"Manual Allocation",AB63)))</f>
        <v>-94017.46</v>
      </c>
      <c r="Q63" s="19" cm="1">
        <f t="array" ref="Q63">IF($I63="","",IF($D63="","",_xlfn.SWITCH($I63,"Equal allocation",ROUND($J63/12,2),"Weighted Allocation",$J63*-_xll.SI.TURNOVER(Connection,,$D63,Q$2,Q$3,$E$5,$E$12,_xll.SI.DIMENSIONS(Connection,$D$4,$E$4))/IF($F63=0,12,$F63),"Manual Allocation",AC63)))</f>
        <v>-94017.46</v>
      </c>
      <c r="R63" s="19" cm="1">
        <f t="array" ref="R63">IF($I63="","",IF($D63="","",_xlfn.SWITCH($I63,"Equal allocation",ROUND($J63/12,2),"Weighted Allocation",$J63*-_xll.SI.TURNOVER(Connection,,$D63,R$2,R$3,$E$5,$E$12,_xll.SI.DIMENSIONS(Connection,$D$4,$E$4))/IF($F63=0,12,$F63),"Manual Allocation",AD63)))</f>
        <v>-94017.46</v>
      </c>
      <c r="S63" s="19" cm="1">
        <f t="array" ref="S63">IF($I63="","",IF($D63="","",_xlfn.SWITCH($I63,"Equal allocation",ROUND($J63/12,2),"Weighted Allocation",$J63*-_xll.SI.TURNOVER(Connection,,$D63,S$2,S$3,$E$5,$E$12,_xll.SI.DIMENSIONS(Connection,$D$4,$E$4))/IF($F63=0,12,$F63),"Manual Allocation",AE63)))</f>
        <v>-94017.46</v>
      </c>
      <c r="T63" s="19" cm="1">
        <f t="array" ref="T63">IF($I63="","",IF($D63="","",_xlfn.SWITCH($I63,"Equal allocation",ROUND($J63/12,2),"Weighted Allocation",$J63*-_xll.SI.TURNOVER(Connection,,$D63,T$2,T$3,$E$5,$E$12,_xll.SI.DIMENSIONS(Connection,$D$4,$E$4))/IF($F63=0,12,$F63),"Manual Allocation",AF63)))</f>
        <v>-94017.46</v>
      </c>
      <c r="U63" s="19" cm="1">
        <f t="array" ref="U63">IF($I63="","",IF($D63="","",_xlfn.SWITCH($I63,"Equal allocation",ROUND($J63/12,2),"Weighted Allocation",$J63*-_xll.SI.TURNOVER(Connection,,$D63,U$2,U$3,$E$5,$E$12,_xll.SI.DIMENSIONS(Connection,$D$4,$E$4))/IF($F63=0,12,$F63),"Manual Allocation",AG63)))</f>
        <v>-94017.46</v>
      </c>
      <c r="V63" s="19" cm="1">
        <f t="array" ref="V63">IF($I63="","",IF($D63="","",_xlfn.SWITCH($I63,"Equal allocation",ROUND($J63/12,2),"Weighted Allocation",$J63*-_xll.SI.TURNOVER(Connection,,$D63,V$2,V$3,$E$5,$E$12,_xll.SI.DIMENSIONS(Connection,$D$4,$E$4))/IF($F63=0,12,$F63),"Manual Allocation",AH63)))</f>
        <v>-94017.46</v>
      </c>
      <c r="W63" s="19" cm="1">
        <f t="array" ref="W63">IF($I63="","",IF($D63="","",_xlfn.SWITCH($I63,"Equal allocation",ROUND($J63/12,2),"Weighted Allocation",$J63*-_xll.SI.TURNOVER(Connection,,$D63,W$2,W$3,$E$5,$E$12,_xll.SI.DIMENSIONS(Connection,$D$4,$E$4))/IF($F63=0,12,$F63),"Manual Allocation",AI63)))</f>
        <v>-94017.46</v>
      </c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</row>
    <row r="64" spans="1:35" s="29" customFormat="1" x14ac:dyDescent="0.45">
      <c r="A64" s="23">
        <v>1</v>
      </c>
      <c r="B64" s="23"/>
      <c r="C64" s="23"/>
      <c r="D64" s="18" t="str">
        <v>51711</v>
      </c>
      <c r="E64" s="18" t="str">
        <v>Labor Cost Variance</v>
      </c>
      <c r="F64" s="19">
        <v>0</v>
      </c>
      <c r="G64" s="49"/>
      <c r="H64" s="20" t="str" cm="1">
        <f t="array" ref="H64">IF(I64="","",IF($D64="","",_xll.SI.WRITEBACKBUDGET(Connection,$H$10,$H$11,FALSE,,$D64,,$D$4:$E$5,,$L$4:$W$4,$L64:$W64)))</f>
        <v>Pending</v>
      </c>
      <c r="I64" s="20" t="str">
        <f t="shared" si="2"/>
        <v>Equal Allocation</v>
      </c>
      <c r="J64" s="19">
        <f t="shared" si="3"/>
        <v>0</v>
      </c>
      <c r="K64" s="19">
        <f t="shared" si="4"/>
        <v>0</v>
      </c>
      <c r="L64" s="19" cm="1">
        <f t="array" ref="L64">IF($I64="","",IF($D64="","",_xlfn.SWITCH($I64,"Equal allocation",ROUND($J64/12,2),"Weighted Allocation",$J64*-_xll.SI.TURNOVER(Connection,,$D64,L$2,L$3,$E$5,$E$12,_xll.SI.DIMENSIONS(Connection,$D$4,$E$4))/IF($F64=0,12,$F64),"Manual Allocation",X64)))</f>
        <v>0</v>
      </c>
      <c r="M64" s="19" cm="1">
        <f t="array" ref="M64">IF($I64="","",IF($D64="","",_xlfn.SWITCH($I64,"Equal allocation",ROUND($J64/12,2),"Weighted Allocation",$J64*-_xll.SI.TURNOVER(Connection,,$D64,M$2,M$3,$E$5,$E$12,_xll.SI.DIMENSIONS(Connection,$D$4,$E$4))/IF($F64=0,12,$F64),"Manual Allocation",Y64)))</f>
        <v>0</v>
      </c>
      <c r="N64" s="19" cm="1">
        <f t="array" ref="N64">IF($I64="","",IF($D64="","",_xlfn.SWITCH($I64,"Equal allocation",ROUND($J64/12,2),"Weighted Allocation",$J64*-_xll.SI.TURNOVER(Connection,,$D64,N$2,N$3,$E$5,$E$12,_xll.SI.DIMENSIONS(Connection,$D$4,$E$4))/IF($F64=0,12,$F64),"Manual Allocation",Z64)))</f>
        <v>0</v>
      </c>
      <c r="O64" s="19" cm="1">
        <f t="array" ref="O64">IF($I64="","",IF($D64="","",_xlfn.SWITCH($I64,"Equal allocation",ROUND($J64/12,2),"Weighted Allocation",$J64*-_xll.SI.TURNOVER(Connection,,$D64,O$2,O$3,$E$5,$E$12,_xll.SI.DIMENSIONS(Connection,$D$4,$E$4))/IF($F64=0,12,$F64),"Manual Allocation",AA64)))</f>
        <v>0</v>
      </c>
      <c r="P64" s="19" cm="1">
        <f t="array" ref="P64">IF($I64="","",IF($D64="","",_xlfn.SWITCH($I64,"Equal allocation",ROUND($J64/12,2),"Weighted Allocation",$J64*-_xll.SI.TURNOVER(Connection,,$D64,P$2,P$3,$E$5,$E$12,_xll.SI.DIMENSIONS(Connection,$D$4,$E$4))/IF($F64=0,12,$F64),"Manual Allocation",AB64)))</f>
        <v>0</v>
      </c>
      <c r="Q64" s="19" cm="1">
        <f t="array" ref="Q64">IF($I64="","",IF($D64="","",_xlfn.SWITCH($I64,"Equal allocation",ROUND($J64/12,2),"Weighted Allocation",$J64*-_xll.SI.TURNOVER(Connection,,$D64,Q$2,Q$3,$E$5,$E$12,_xll.SI.DIMENSIONS(Connection,$D$4,$E$4))/IF($F64=0,12,$F64),"Manual Allocation",AC64)))</f>
        <v>0</v>
      </c>
      <c r="R64" s="19" cm="1">
        <f t="array" ref="R64">IF($I64="","",IF($D64="","",_xlfn.SWITCH($I64,"Equal allocation",ROUND($J64/12,2),"Weighted Allocation",$J64*-_xll.SI.TURNOVER(Connection,,$D64,R$2,R$3,$E$5,$E$12,_xll.SI.DIMENSIONS(Connection,$D$4,$E$4))/IF($F64=0,12,$F64),"Manual Allocation",AD64)))</f>
        <v>0</v>
      </c>
      <c r="S64" s="19" cm="1">
        <f t="array" ref="S64">IF($I64="","",IF($D64="","",_xlfn.SWITCH($I64,"Equal allocation",ROUND($J64/12,2),"Weighted Allocation",$J64*-_xll.SI.TURNOVER(Connection,,$D64,S$2,S$3,$E$5,$E$12,_xll.SI.DIMENSIONS(Connection,$D$4,$E$4))/IF($F64=0,12,$F64),"Manual Allocation",AE64)))</f>
        <v>0</v>
      </c>
      <c r="T64" s="19" cm="1">
        <f t="array" ref="T64">IF($I64="","",IF($D64="","",_xlfn.SWITCH($I64,"Equal allocation",ROUND($J64/12,2),"Weighted Allocation",$J64*-_xll.SI.TURNOVER(Connection,,$D64,T$2,T$3,$E$5,$E$12,_xll.SI.DIMENSIONS(Connection,$D$4,$E$4))/IF($F64=0,12,$F64),"Manual Allocation",AF64)))</f>
        <v>0</v>
      </c>
      <c r="U64" s="19" cm="1">
        <f t="array" ref="U64">IF($I64="","",IF($D64="","",_xlfn.SWITCH($I64,"Equal allocation",ROUND($J64/12,2),"Weighted Allocation",$J64*-_xll.SI.TURNOVER(Connection,,$D64,U$2,U$3,$E$5,$E$12,_xll.SI.DIMENSIONS(Connection,$D$4,$E$4))/IF($F64=0,12,$F64),"Manual Allocation",AG64)))</f>
        <v>0</v>
      </c>
      <c r="V64" s="19" cm="1">
        <f t="array" ref="V64">IF($I64="","",IF($D64="","",_xlfn.SWITCH($I64,"Equal allocation",ROUND($J64/12,2),"Weighted Allocation",$J64*-_xll.SI.TURNOVER(Connection,,$D64,V$2,V$3,$E$5,$E$12,_xll.SI.DIMENSIONS(Connection,$D$4,$E$4))/IF($F64=0,12,$F64),"Manual Allocation",AH64)))</f>
        <v>0</v>
      </c>
      <c r="W64" s="19" cm="1">
        <f t="array" ref="W64">IF($I64="","",IF($D64="","",_xlfn.SWITCH($I64,"Equal allocation",ROUND($J64/12,2),"Weighted Allocation",$J64*-_xll.SI.TURNOVER(Connection,,$D64,W$2,W$3,$E$5,$E$12,_xll.SI.DIMENSIONS(Connection,$D$4,$E$4))/IF($F64=0,12,$F64),"Manual Allocation",AI64)))</f>
        <v>0</v>
      </c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</row>
    <row r="65" spans="1:35" s="29" customFormat="1" x14ac:dyDescent="0.45">
      <c r="A65" s="23">
        <v>1</v>
      </c>
      <c r="B65" s="23"/>
      <c r="C65" s="23"/>
      <c r="D65" s="18" t="str">
        <v>60100</v>
      </c>
      <c r="E65" s="18" t="str">
        <v>Salaries and Wages</v>
      </c>
      <c r="F65" s="19">
        <v>1150946.6399999999</v>
      </c>
      <c r="G65" s="49"/>
      <c r="H65" s="20" t="str" cm="1">
        <f t="array" ref="H65">IF(I65="","",IF($D65="","",_xll.SI.WRITEBACKBUDGET(Connection,$H$10,$H$11,FALSE,,$D65,,$D$4:$E$5,,$L$4:$W$4,$L65:$W65)))</f>
        <v>Pending</v>
      </c>
      <c r="I65" s="20" t="str">
        <f t="shared" si="2"/>
        <v>Equal Allocation</v>
      </c>
      <c r="J65" s="19">
        <f t="shared" si="3"/>
        <v>1150946.6399999999</v>
      </c>
      <c r="K65" s="19">
        <f t="shared" si="4"/>
        <v>1150946.6399999999</v>
      </c>
      <c r="L65" s="19" cm="1">
        <f t="array" ref="L65">IF($I65="","",IF($D65="","",_xlfn.SWITCH($I65,"Equal allocation",ROUND($J65/12,2),"Weighted Allocation",$J65*-_xll.SI.TURNOVER(Connection,,$D65,L$2,L$3,$E$5,$E$12,_xll.SI.DIMENSIONS(Connection,$D$4,$E$4))/IF($F65=0,12,$F65),"Manual Allocation",X65)))</f>
        <v>95912.22</v>
      </c>
      <c r="M65" s="19" cm="1">
        <f t="array" ref="M65">IF($I65="","",IF($D65="","",_xlfn.SWITCH($I65,"Equal allocation",ROUND($J65/12,2),"Weighted Allocation",$J65*-_xll.SI.TURNOVER(Connection,,$D65,M$2,M$3,$E$5,$E$12,_xll.SI.DIMENSIONS(Connection,$D$4,$E$4))/IF($F65=0,12,$F65),"Manual Allocation",Y65)))</f>
        <v>95912.22</v>
      </c>
      <c r="N65" s="19" cm="1">
        <f t="array" ref="N65">IF($I65="","",IF($D65="","",_xlfn.SWITCH($I65,"Equal allocation",ROUND($J65/12,2),"Weighted Allocation",$J65*-_xll.SI.TURNOVER(Connection,,$D65,N$2,N$3,$E$5,$E$12,_xll.SI.DIMENSIONS(Connection,$D$4,$E$4))/IF($F65=0,12,$F65),"Manual Allocation",Z65)))</f>
        <v>95912.22</v>
      </c>
      <c r="O65" s="19" cm="1">
        <f t="array" ref="O65">IF($I65="","",IF($D65="","",_xlfn.SWITCH($I65,"Equal allocation",ROUND($J65/12,2),"Weighted Allocation",$J65*-_xll.SI.TURNOVER(Connection,,$D65,O$2,O$3,$E$5,$E$12,_xll.SI.DIMENSIONS(Connection,$D$4,$E$4))/IF($F65=0,12,$F65),"Manual Allocation",AA65)))</f>
        <v>95912.22</v>
      </c>
      <c r="P65" s="19" cm="1">
        <f t="array" ref="P65">IF($I65="","",IF($D65="","",_xlfn.SWITCH($I65,"Equal allocation",ROUND($J65/12,2),"Weighted Allocation",$J65*-_xll.SI.TURNOVER(Connection,,$D65,P$2,P$3,$E$5,$E$12,_xll.SI.DIMENSIONS(Connection,$D$4,$E$4))/IF($F65=0,12,$F65),"Manual Allocation",AB65)))</f>
        <v>95912.22</v>
      </c>
      <c r="Q65" s="19" cm="1">
        <f t="array" ref="Q65">IF($I65="","",IF($D65="","",_xlfn.SWITCH($I65,"Equal allocation",ROUND($J65/12,2),"Weighted Allocation",$J65*-_xll.SI.TURNOVER(Connection,,$D65,Q$2,Q$3,$E$5,$E$12,_xll.SI.DIMENSIONS(Connection,$D$4,$E$4))/IF($F65=0,12,$F65),"Manual Allocation",AC65)))</f>
        <v>95912.22</v>
      </c>
      <c r="R65" s="19" cm="1">
        <f t="array" ref="R65">IF($I65="","",IF($D65="","",_xlfn.SWITCH($I65,"Equal allocation",ROUND($J65/12,2),"Weighted Allocation",$J65*-_xll.SI.TURNOVER(Connection,,$D65,R$2,R$3,$E$5,$E$12,_xll.SI.DIMENSIONS(Connection,$D$4,$E$4))/IF($F65=0,12,$F65),"Manual Allocation",AD65)))</f>
        <v>95912.22</v>
      </c>
      <c r="S65" s="19" cm="1">
        <f t="array" ref="S65">IF($I65="","",IF($D65="","",_xlfn.SWITCH($I65,"Equal allocation",ROUND($J65/12,2),"Weighted Allocation",$J65*-_xll.SI.TURNOVER(Connection,,$D65,S$2,S$3,$E$5,$E$12,_xll.SI.DIMENSIONS(Connection,$D$4,$E$4))/IF($F65=0,12,$F65),"Manual Allocation",AE65)))</f>
        <v>95912.22</v>
      </c>
      <c r="T65" s="19" cm="1">
        <f t="array" ref="T65">IF($I65="","",IF($D65="","",_xlfn.SWITCH($I65,"Equal allocation",ROUND($J65/12,2),"Weighted Allocation",$J65*-_xll.SI.TURNOVER(Connection,,$D65,T$2,T$3,$E$5,$E$12,_xll.SI.DIMENSIONS(Connection,$D$4,$E$4))/IF($F65=0,12,$F65),"Manual Allocation",AF65)))</f>
        <v>95912.22</v>
      </c>
      <c r="U65" s="19" cm="1">
        <f t="array" ref="U65">IF($I65="","",IF($D65="","",_xlfn.SWITCH($I65,"Equal allocation",ROUND($J65/12,2),"Weighted Allocation",$J65*-_xll.SI.TURNOVER(Connection,,$D65,U$2,U$3,$E$5,$E$12,_xll.SI.DIMENSIONS(Connection,$D$4,$E$4))/IF($F65=0,12,$F65),"Manual Allocation",AG65)))</f>
        <v>95912.22</v>
      </c>
      <c r="V65" s="19" cm="1">
        <f t="array" ref="V65">IF($I65="","",IF($D65="","",_xlfn.SWITCH($I65,"Equal allocation",ROUND($J65/12,2),"Weighted Allocation",$J65*-_xll.SI.TURNOVER(Connection,,$D65,V$2,V$3,$E$5,$E$12,_xll.SI.DIMENSIONS(Connection,$D$4,$E$4))/IF($F65=0,12,$F65),"Manual Allocation",AH65)))</f>
        <v>95912.22</v>
      </c>
      <c r="W65" s="19" cm="1">
        <f t="array" ref="W65">IF($I65="","",IF($D65="","",_xlfn.SWITCH($I65,"Equal allocation",ROUND($J65/12,2),"Weighted Allocation",$J65*-_xll.SI.TURNOVER(Connection,,$D65,W$2,W$3,$E$5,$E$12,_xll.SI.DIMENSIONS(Connection,$D$4,$E$4))/IF($F65=0,12,$F65),"Manual Allocation",AI65)))</f>
        <v>95912.22</v>
      </c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</row>
    <row r="66" spans="1:35" s="29" customFormat="1" x14ac:dyDescent="0.45">
      <c r="A66" s="23">
        <v>1</v>
      </c>
      <c r="B66" s="23"/>
      <c r="C66" s="23"/>
      <c r="D66" s="18" t="str">
        <v>60110</v>
      </c>
      <c r="E66" s="18" t="str">
        <v>Employee Benefits</v>
      </c>
      <c r="F66" s="19">
        <v>130266.89</v>
      </c>
      <c r="G66" s="49"/>
      <c r="H66" s="20" t="str" cm="1">
        <f t="array" ref="H66">IF(I66="","",IF($D66="","",_xll.SI.WRITEBACKBUDGET(Connection,$H$10,$H$11,FALSE,,$D66,,$D$4:$E$5,,$L$4:$W$4,$L66:$W66)))</f>
        <v>Pending</v>
      </c>
      <c r="I66" s="20" t="str">
        <f t="shared" si="2"/>
        <v>Equal Allocation</v>
      </c>
      <c r="J66" s="19">
        <f t="shared" si="3"/>
        <v>130266.89</v>
      </c>
      <c r="K66" s="19">
        <f t="shared" si="4"/>
        <v>130266.84000000003</v>
      </c>
      <c r="L66" s="19" cm="1">
        <f t="array" ref="L66">IF($I66="","",IF($D66="","",_xlfn.SWITCH($I66,"Equal allocation",ROUND($J66/12,2),"Weighted Allocation",$J66*-_xll.SI.TURNOVER(Connection,,$D66,L$2,L$3,$E$5,$E$12,_xll.SI.DIMENSIONS(Connection,$D$4,$E$4))/IF($F66=0,12,$F66),"Manual Allocation",X66)))</f>
        <v>10855.57</v>
      </c>
      <c r="M66" s="19" cm="1">
        <f t="array" ref="M66">IF($I66="","",IF($D66="","",_xlfn.SWITCH($I66,"Equal allocation",ROUND($J66/12,2),"Weighted Allocation",$J66*-_xll.SI.TURNOVER(Connection,,$D66,M$2,M$3,$E$5,$E$12,_xll.SI.DIMENSIONS(Connection,$D$4,$E$4))/IF($F66=0,12,$F66),"Manual Allocation",Y66)))</f>
        <v>10855.57</v>
      </c>
      <c r="N66" s="19" cm="1">
        <f t="array" ref="N66">IF($I66="","",IF($D66="","",_xlfn.SWITCH($I66,"Equal allocation",ROUND($J66/12,2),"Weighted Allocation",$J66*-_xll.SI.TURNOVER(Connection,,$D66,N$2,N$3,$E$5,$E$12,_xll.SI.DIMENSIONS(Connection,$D$4,$E$4))/IF($F66=0,12,$F66),"Manual Allocation",Z66)))</f>
        <v>10855.57</v>
      </c>
      <c r="O66" s="19" cm="1">
        <f t="array" ref="O66">IF($I66="","",IF($D66="","",_xlfn.SWITCH($I66,"Equal allocation",ROUND($J66/12,2),"Weighted Allocation",$J66*-_xll.SI.TURNOVER(Connection,,$D66,O$2,O$3,$E$5,$E$12,_xll.SI.DIMENSIONS(Connection,$D$4,$E$4))/IF($F66=0,12,$F66),"Manual Allocation",AA66)))</f>
        <v>10855.57</v>
      </c>
      <c r="P66" s="19" cm="1">
        <f t="array" ref="P66">IF($I66="","",IF($D66="","",_xlfn.SWITCH($I66,"Equal allocation",ROUND($J66/12,2),"Weighted Allocation",$J66*-_xll.SI.TURNOVER(Connection,,$D66,P$2,P$3,$E$5,$E$12,_xll.SI.DIMENSIONS(Connection,$D$4,$E$4))/IF($F66=0,12,$F66),"Manual Allocation",AB66)))</f>
        <v>10855.57</v>
      </c>
      <c r="Q66" s="19" cm="1">
        <f t="array" ref="Q66">IF($I66="","",IF($D66="","",_xlfn.SWITCH($I66,"Equal allocation",ROUND($J66/12,2),"Weighted Allocation",$J66*-_xll.SI.TURNOVER(Connection,,$D66,Q$2,Q$3,$E$5,$E$12,_xll.SI.DIMENSIONS(Connection,$D$4,$E$4))/IF($F66=0,12,$F66),"Manual Allocation",AC66)))</f>
        <v>10855.57</v>
      </c>
      <c r="R66" s="19" cm="1">
        <f t="array" ref="R66">IF($I66="","",IF($D66="","",_xlfn.SWITCH($I66,"Equal allocation",ROUND($J66/12,2),"Weighted Allocation",$J66*-_xll.SI.TURNOVER(Connection,,$D66,R$2,R$3,$E$5,$E$12,_xll.SI.DIMENSIONS(Connection,$D$4,$E$4))/IF($F66=0,12,$F66),"Manual Allocation",AD66)))</f>
        <v>10855.57</v>
      </c>
      <c r="S66" s="19" cm="1">
        <f t="array" ref="S66">IF($I66="","",IF($D66="","",_xlfn.SWITCH($I66,"Equal allocation",ROUND($J66/12,2),"Weighted Allocation",$J66*-_xll.SI.TURNOVER(Connection,,$D66,S$2,S$3,$E$5,$E$12,_xll.SI.DIMENSIONS(Connection,$D$4,$E$4))/IF($F66=0,12,$F66),"Manual Allocation",AE66)))</f>
        <v>10855.57</v>
      </c>
      <c r="T66" s="19" cm="1">
        <f t="array" ref="T66">IF($I66="","",IF($D66="","",_xlfn.SWITCH($I66,"Equal allocation",ROUND($J66/12,2),"Weighted Allocation",$J66*-_xll.SI.TURNOVER(Connection,,$D66,T$2,T$3,$E$5,$E$12,_xll.SI.DIMENSIONS(Connection,$D$4,$E$4))/IF($F66=0,12,$F66),"Manual Allocation",AF66)))</f>
        <v>10855.57</v>
      </c>
      <c r="U66" s="19" cm="1">
        <f t="array" ref="U66">IF($I66="","",IF($D66="","",_xlfn.SWITCH($I66,"Equal allocation",ROUND($J66/12,2),"Weighted Allocation",$J66*-_xll.SI.TURNOVER(Connection,,$D66,U$2,U$3,$E$5,$E$12,_xll.SI.DIMENSIONS(Connection,$D$4,$E$4))/IF($F66=0,12,$F66),"Manual Allocation",AG66)))</f>
        <v>10855.57</v>
      </c>
      <c r="V66" s="19" cm="1">
        <f t="array" ref="V66">IF($I66="","",IF($D66="","",_xlfn.SWITCH($I66,"Equal allocation",ROUND($J66/12,2),"Weighted Allocation",$J66*-_xll.SI.TURNOVER(Connection,,$D66,V$2,V$3,$E$5,$E$12,_xll.SI.DIMENSIONS(Connection,$D$4,$E$4))/IF($F66=0,12,$F66),"Manual Allocation",AH66)))</f>
        <v>10855.57</v>
      </c>
      <c r="W66" s="19" cm="1">
        <f t="array" ref="W66">IF($I66="","",IF($D66="","",_xlfn.SWITCH($I66,"Equal allocation",ROUND($J66/12,2),"Weighted Allocation",$J66*-_xll.SI.TURNOVER(Connection,,$D66,W$2,W$3,$E$5,$E$12,_xll.SI.DIMENSIONS(Connection,$D$4,$E$4))/IF($F66=0,12,$F66),"Manual Allocation",AI66)))</f>
        <v>10855.57</v>
      </c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</row>
    <row r="67" spans="1:35" s="29" customFormat="1" x14ac:dyDescent="0.45">
      <c r="A67" s="23">
        <v>1</v>
      </c>
      <c r="B67" s="23"/>
      <c r="C67" s="23"/>
      <c r="D67" s="18" t="str">
        <v>60120</v>
      </c>
      <c r="E67" s="18" t="str">
        <v>Commission</v>
      </c>
      <c r="F67" s="19">
        <v>25258.2</v>
      </c>
      <c r="G67" s="49"/>
      <c r="H67" s="20" t="str" cm="1">
        <f t="array" ref="H67">IF(I67="","",IF($D67="","",_xll.SI.WRITEBACKBUDGET(Connection,$H$10,$H$11,FALSE,,$D67,,$D$4:$E$5,,$L$4:$W$4,$L67:$W67)))</f>
        <v>Pending</v>
      </c>
      <c r="I67" s="20" t="str">
        <f t="shared" si="2"/>
        <v>Equal Allocation</v>
      </c>
      <c r="J67" s="19">
        <f t="shared" si="3"/>
        <v>25258.2</v>
      </c>
      <c r="K67" s="19">
        <f t="shared" si="4"/>
        <v>25258.199999999993</v>
      </c>
      <c r="L67" s="19" cm="1">
        <f t="array" ref="L67">IF($I67="","",IF($D67="","",_xlfn.SWITCH($I67,"Equal allocation",ROUND($J67/12,2),"Weighted Allocation",$J67*-_xll.SI.TURNOVER(Connection,,$D67,L$2,L$3,$E$5,$E$12,_xll.SI.DIMENSIONS(Connection,$D$4,$E$4))/IF($F67=0,12,$F67),"Manual Allocation",X67)))</f>
        <v>2104.85</v>
      </c>
      <c r="M67" s="19" cm="1">
        <f t="array" ref="M67">IF($I67="","",IF($D67="","",_xlfn.SWITCH($I67,"Equal allocation",ROUND($J67/12,2),"Weighted Allocation",$J67*-_xll.SI.TURNOVER(Connection,,$D67,M$2,M$3,$E$5,$E$12,_xll.SI.DIMENSIONS(Connection,$D$4,$E$4))/IF($F67=0,12,$F67),"Manual Allocation",Y67)))</f>
        <v>2104.85</v>
      </c>
      <c r="N67" s="19" cm="1">
        <f t="array" ref="N67">IF($I67="","",IF($D67="","",_xlfn.SWITCH($I67,"Equal allocation",ROUND($J67/12,2),"Weighted Allocation",$J67*-_xll.SI.TURNOVER(Connection,,$D67,N$2,N$3,$E$5,$E$12,_xll.SI.DIMENSIONS(Connection,$D$4,$E$4))/IF($F67=0,12,$F67),"Manual Allocation",Z67)))</f>
        <v>2104.85</v>
      </c>
      <c r="O67" s="19" cm="1">
        <f t="array" ref="O67">IF($I67="","",IF($D67="","",_xlfn.SWITCH($I67,"Equal allocation",ROUND($J67/12,2),"Weighted Allocation",$J67*-_xll.SI.TURNOVER(Connection,,$D67,O$2,O$3,$E$5,$E$12,_xll.SI.DIMENSIONS(Connection,$D$4,$E$4))/IF($F67=0,12,$F67),"Manual Allocation",AA67)))</f>
        <v>2104.85</v>
      </c>
      <c r="P67" s="19" cm="1">
        <f t="array" ref="P67">IF($I67="","",IF($D67="","",_xlfn.SWITCH($I67,"Equal allocation",ROUND($J67/12,2),"Weighted Allocation",$J67*-_xll.SI.TURNOVER(Connection,,$D67,P$2,P$3,$E$5,$E$12,_xll.SI.DIMENSIONS(Connection,$D$4,$E$4))/IF($F67=0,12,$F67),"Manual Allocation",AB67)))</f>
        <v>2104.85</v>
      </c>
      <c r="Q67" s="19" cm="1">
        <f t="array" ref="Q67">IF($I67="","",IF($D67="","",_xlfn.SWITCH($I67,"Equal allocation",ROUND($J67/12,2),"Weighted Allocation",$J67*-_xll.SI.TURNOVER(Connection,,$D67,Q$2,Q$3,$E$5,$E$12,_xll.SI.DIMENSIONS(Connection,$D$4,$E$4))/IF($F67=0,12,$F67),"Manual Allocation",AC67)))</f>
        <v>2104.85</v>
      </c>
      <c r="R67" s="19" cm="1">
        <f t="array" ref="R67">IF($I67="","",IF($D67="","",_xlfn.SWITCH($I67,"Equal allocation",ROUND($J67/12,2),"Weighted Allocation",$J67*-_xll.SI.TURNOVER(Connection,,$D67,R$2,R$3,$E$5,$E$12,_xll.SI.DIMENSIONS(Connection,$D$4,$E$4))/IF($F67=0,12,$F67),"Manual Allocation",AD67)))</f>
        <v>2104.85</v>
      </c>
      <c r="S67" s="19" cm="1">
        <f t="array" ref="S67">IF($I67="","",IF($D67="","",_xlfn.SWITCH($I67,"Equal allocation",ROUND($J67/12,2),"Weighted Allocation",$J67*-_xll.SI.TURNOVER(Connection,,$D67,S$2,S$3,$E$5,$E$12,_xll.SI.DIMENSIONS(Connection,$D$4,$E$4))/IF($F67=0,12,$F67),"Manual Allocation",AE67)))</f>
        <v>2104.85</v>
      </c>
      <c r="T67" s="19" cm="1">
        <f t="array" ref="T67">IF($I67="","",IF($D67="","",_xlfn.SWITCH($I67,"Equal allocation",ROUND($J67/12,2),"Weighted Allocation",$J67*-_xll.SI.TURNOVER(Connection,,$D67,T$2,T$3,$E$5,$E$12,_xll.SI.DIMENSIONS(Connection,$D$4,$E$4))/IF($F67=0,12,$F67),"Manual Allocation",AF67)))</f>
        <v>2104.85</v>
      </c>
      <c r="U67" s="19" cm="1">
        <f t="array" ref="U67">IF($I67="","",IF($D67="","",_xlfn.SWITCH($I67,"Equal allocation",ROUND($J67/12,2),"Weighted Allocation",$J67*-_xll.SI.TURNOVER(Connection,,$D67,U$2,U$3,$E$5,$E$12,_xll.SI.DIMENSIONS(Connection,$D$4,$E$4))/IF($F67=0,12,$F67),"Manual Allocation",AG67)))</f>
        <v>2104.85</v>
      </c>
      <c r="V67" s="19" cm="1">
        <f t="array" ref="V67">IF($I67="","",IF($D67="","",_xlfn.SWITCH($I67,"Equal allocation",ROUND($J67/12,2),"Weighted Allocation",$J67*-_xll.SI.TURNOVER(Connection,,$D67,V$2,V$3,$E$5,$E$12,_xll.SI.DIMENSIONS(Connection,$D$4,$E$4))/IF($F67=0,12,$F67),"Manual Allocation",AH67)))</f>
        <v>2104.85</v>
      </c>
      <c r="W67" s="19" cm="1">
        <f t="array" ref="W67">IF($I67="","",IF($D67="","",_xlfn.SWITCH($I67,"Equal allocation",ROUND($J67/12,2),"Weighted Allocation",$J67*-_xll.SI.TURNOVER(Connection,,$D67,W$2,W$3,$E$5,$E$12,_xll.SI.DIMENSIONS(Connection,$D$4,$E$4))/IF($F67=0,12,$F67),"Manual Allocation",AI67)))</f>
        <v>2104.85</v>
      </c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</row>
    <row r="68" spans="1:35" s="29" customFormat="1" x14ac:dyDescent="0.45">
      <c r="A68" s="23">
        <v>1</v>
      </c>
      <c r="B68" s="23"/>
      <c r="C68" s="23"/>
      <c r="D68" s="18" t="str">
        <v>60130</v>
      </c>
      <c r="E68" s="18" t="str">
        <v>Payroll Taxes</v>
      </c>
      <c r="F68" s="19">
        <v>91405.22</v>
      </c>
      <c r="G68" s="49"/>
      <c r="H68" s="20" t="str" cm="1">
        <f t="array" ref="H68">IF(I68="","",IF($D68="","",_xll.SI.WRITEBACKBUDGET(Connection,$H$10,$H$11,FALSE,,$D68,,$D$4:$E$5,,$L$4:$W$4,$L68:$W68)))</f>
        <v>Pending</v>
      </c>
      <c r="I68" s="20" t="str">
        <f t="shared" si="2"/>
        <v>Equal Allocation</v>
      </c>
      <c r="J68" s="19">
        <f t="shared" si="3"/>
        <v>91405.22</v>
      </c>
      <c r="K68" s="19">
        <f t="shared" si="4"/>
        <v>91405.200000000012</v>
      </c>
      <c r="L68" s="19" cm="1">
        <f t="array" ref="L68">IF($I68="","",IF($D68="","",_xlfn.SWITCH($I68,"Equal allocation",ROUND($J68/12,2),"Weighted Allocation",$J68*-_xll.SI.TURNOVER(Connection,,$D68,L$2,L$3,$E$5,$E$12,_xll.SI.DIMENSIONS(Connection,$D$4,$E$4))/IF($F68=0,12,$F68),"Manual Allocation",X68)))</f>
        <v>7617.1</v>
      </c>
      <c r="M68" s="19" cm="1">
        <f t="array" ref="M68">IF($I68="","",IF($D68="","",_xlfn.SWITCH($I68,"Equal allocation",ROUND($J68/12,2),"Weighted Allocation",$J68*-_xll.SI.TURNOVER(Connection,,$D68,M$2,M$3,$E$5,$E$12,_xll.SI.DIMENSIONS(Connection,$D$4,$E$4))/IF($F68=0,12,$F68),"Manual Allocation",Y68)))</f>
        <v>7617.1</v>
      </c>
      <c r="N68" s="19" cm="1">
        <f t="array" ref="N68">IF($I68="","",IF($D68="","",_xlfn.SWITCH($I68,"Equal allocation",ROUND($J68/12,2),"Weighted Allocation",$J68*-_xll.SI.TURNOVER(Connection,,$D68,N$2,N$3,$E$5,$E$12,_xll.SI.DIMENSIONS(Connection,$D$4,$E$4))/IF($F68=0,12,$F68),"Manual Allocation",Z68)))</f>
        <v>7617.1</v>
      </c>
      <c r="O68" s="19" cm="1">
        <f t="array" ref="O68">IF($I68="","",IF($D68="","",_xlfn.SWITCH($I68,"Equal allocation",ROUND($J68/12,2),"Weighted Allocation",$J68*-_xll.SI.TURNOVER(Connection,,$D68,O$2,O$3,$E$5,$E$12,_xll.SI.DIMENSIONS(Connection,$D$4,$E$4))/IF($F68=0,12,$F68),"Manual Allocation",AA68)))</f>
        <v>7617.1</v>
      </c>
      <c r="P68" s="19" cm="1">
        <f t="array" ref="P68">IF($I68="","",IF($D68="","",_xlfn.SWITCH($I68,"Equal allocation",ROUND($J68/12,2),"Weighted Allocation",$J68*-_xll.SI.TURNOVER(Connection,,$D68,P$2,P$3,$E$5,$E$12,_xll.SI.DIMENSIONS(Connection,$D$4,$E$4))/IF($F68=0,12,$F68),"Manual Allocation",AB68)))</f>
        <v>7617.1</v>
      </c>
      <c r="Q68" s="19" cm="1">
        <f t="array" ref="Q68">IF($I68="","",IF($D68="","",_xlfn.SWITCH($I68,"Equal allocation",ROUND($J68/12,2),"Weighted Allocation",$J68*-_xll.SI.TURNOVER(Connection,,$D68,Q$2,Q$3,$E$5,$E$12,_xll.SI.DIMENSIONS(Connection,$D$4,$E$4))/IF($F68=0,12,$F68),"Manual Allocation",AC68)))</f>
        <v>7617.1</v>
      </c>
      <c r="R68" s="19" cm="1">
        <f t="array" ref="R68">IF($I68="","",IF($D68="","",_xlfn.SWITCH($I68,"Equal allocation",ROUND($J68/12,2),"Weighted Allocation",$J68*-_xll.SI.TURNOVER(Connection,,$D68,R$2,R$3,$E$5,$E$12,_xll.SI.DIMENSIONS(Connection,$D$4,$E$4))/IF($F68=0,12,$F68),"Manual Allocation",AD68)))</f>
        <v>7617.1</v>
      </c>
      <c r="S68" s="19" cm="1">
        <f t="array" ref="S68">IF($I68="","",IF($D68="","",_xlfn.SWITCH($I68,"Equal allocation",ROUND($J68/12,2),"Weighted Allocation",$J68*-_xll.SI.TURNOVER(Connection,,$D68,S$2,S$3,$E$5,$E$12,_xll.SI.DIMENSIONS(Connection,$D$4,$E$4))/IF($F68=0,12,$F68),"Manual Allocation",AE68)))</f>
        <v>7617.1</v>
      </c>
      <c r="T68" s="19" cm="1">
        <f t="array" ref="T68">IF($I68="","",IF($D68="","",_xlfn.SWITCH($I68,"Equal allocation",ROUND($J68/12,2),"Weighted Allocation",$J68*-_xll.SI.TURNOVER(Connection,,$D68,T$2,T$3,$E$5,$E$12,_xll.SI.DIMENSIONS(Connection,$D$4,$E$4))/IF($F68=0,12,$F68),"Manual Allocation",AF68)))</f>
        <v>7617.1</v>
      </c>
      <c r="U68" s="19" cm="1">
        <f t="array" ref="U68">IF($I68="","",IF($D68="","",_xlfn.SWITCH($I68,"Equal allocation",ROUND($J68/12,2),"Weighted Allocation",$J68*-_xll.SI.TURNOVER(Connection,,$D68,U$2,U$3,$E$5,$E$12,_xll.SI.DIMENSIONS(Connection,$D$4,$E$4))/IF($F68=0,12,$F68),"Manual Allocation",AG68)))</f>
        <v>7617.1</v>
      </c>
      <c r="V68" s="19" cm="1">
        <f t="array" ref="V68">IF($I68="","",IF($D68="","",_xlfn.SWITCH($I68,"Equal allocation",ROUND($J68/12,2),"Weighted Allocation",$J68*-_xll.SI.TURNOVER(Connection,,$D68,V$2,V$3,$E$5,$E$12,_xll.SI.DIMENSIONS(Connection,$D$4,$E$4))/IF($F68=0,12,$F68),"Manual Allocation",AH68)))</f>
        <v>7617.1</v>
      </c>
      <c r="W68" s="19" cm="1">
        <f t="array" ref="W68">IF($I68="","",IF($D68="","",_xlfn.SWITCH($I68,"Equal allocation",ROUND($J68/12,2),"Weighted Allocation",$J68*-_xll.SI.TURNOVER(Connection,,$D68,W$2,W$3,$E$5,$E$12,_xll.SI.DIMENSIONS(Connection,$D$4,$E$4))/IF($F68=0,12,$F68),"Manual Allocation",AI68)))</f>
        <v>7617.1</v>
      </c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</row>
    <row r="69" spans="1:35" s="29" customFormat="1" x14ac:dyDescent="0.45">
      <c r="A69" s="23">
        <v>1</v>
      </c>
      <c r="B69" s="23"/>
      <c r="C69" s="23"/>
      <c r="D69" s="18" t="str">
        <v>60140</v>
      </c>
      <c r="E69" s="18" t="str">
        <v>Employee Deductions</v>
      </c>
      <c r="F69" s="19">
        <v>136765.84</v>
      </c>
      <c r="G69" s="49"/>
      <c r="H69" s="20" t="str" cm="1">
        <f t="array" ref="H69">IF(I69="","",IF($D69="","",_xll.SI.WRITEBACKBUDGET(Connection,$H$10,$H$11,FALSE,,$D69,,$D$4:$E$5,,$L$4:$W$4,$L69:$W69)))</f>
        <v>Pending</v>
      </c>
      <c r="I69" s="20" t="str">
        <f t="shared" si="2"/>
        <v>Equal Allocation</v>
      </c>
      <c r="J69" s="19">
        <f t="shared" si="3"/>
        <v>136765.84</v>
      </c>
      <c r="K69" s="19">
        <f t="shared" si="4"/>
        <v>136765.79999999996</v>
      </c>
      <c r="L69" s="19" cm="1">
        <f t="array" ref="L69">IF($I69="","",IF($D69="","",_xlfn.SWITCH($I69,"Equal allocation",ROUND($J69/12,2),"Weighted Allocation",$J69*-_xll.SI.TURNOVER(Connection,,$D69,L$2,L$3,$E$5,$E$12,_xll.SI.DIMENSIONS(Connection,$D$4,$E$4))/IF($F69=0,12,$F69),"Manual Allocation",X69)))</f>
        <v>11397.15</v>
      </c>
      <c r="M69" s="19" cm="1">
        <f t="array" ref="M69">IF($I69="","",IF($D69="","",_xlfn.SWITCH($I69,"Equal allocation",ROUND($J69/12,2),"Weighted Allocation",$J69*-_xll.SI.TURNOVER(Connection,,$D69,M$2,M$3,$E$5,$E$12,_xll.SI.DIMENSIONS(Connection,$D$4,$E$4))/IF($F69=0,12,$F69),"Manual Allocation",Y69)))</f>
        <v>11397.15</v>
      </c>
      <c r="N69" s="19" cm="1">
        <f t="array" ref="N69">IF($I69="","",IF($D69="","",_xlfn.SWITCH($I69,"Equal allocation",ROUND($J69/12,2),"Weighted Allocation",$J69*-_xll.SI.TURNOVER(Connection,,$D69,N$2,N$3,$E$5,$E$12,_xll.SI.DIMENSIONS(Connection,$D$4,$E$4))/IF($F69=0,12,$F69),"Manual Allocation",Z69)))</f>
        <v>11397.15</v>
      </c>
      <c r="O69" s="19" cm="1">
        <f t="array" ref="O69">IF($I69="","",IF($D69="","",_xlfn.SWITCH($I69,"Equal allocation",ROUND($J69/12,2),"Weighted Allocation",$J69*-_xll.SI.TURNOVER(Connection,,$D69,O$2,O$3,$E$5,$E$12,_xll.SI.DIMENSIONS(Connection,$D$4,$E$4))/IF($F69=0,12,$F69),"Manual Allocation",AA69)))</f>
        <v>11397.15</v>
      </c>
      <c r="P69" s="19" cm="1">
        <f t="array" ref="P69">IF($I69="","",IF($D69="","",_xlfn.SWITCH($I69,"Equal allocation",ROUND($J69/12,2),"Weighted Allocation",$J69*-_xll.SI.TURNOVER(Connection,,$D69,P$2,P$3,$E$5,$E$12,_xll.SI.DIMENSIONS(Connection,$D$4,$E$4))/IF($F69=0,12,$F69),"Manual Allocation",AB69)))</f>
        <v>11397.15</v>
      </c>
      <c r="Q69" s="19" cm="1">
        <f t="array" ref="Q69">IF($I69="","",IF($D69="","",_xlfn.SWITCH($I69,"Equal allocation",ROUND($J69/12,2),"Weighted Allocation",$J69*-_xll.SI.TURNOVER(Connection,,$D69,Q$2,Q$3,$E$5,$E$12,_xll.SI.DIMENSIONS(Connection,$D$4,$E$4))/IF($F69=0,12,$F69),"Manual Allocation",AC69)))</f>
        <v>11397.15</v>
      </c>
      <c r="R69" s="19" cm="1">
        <f t="array" ref="R69">IF($I69="","",IF($D69="","",_xlfn.SWITCH($I69,"Equal allocation",ROUND($J69/12,2),"Weighted Allocation",$J69*-_xll.SI.TURNOVER(Connection,,$D69,R$2,R$3,$E$5,$E$12,_xll.SI.DIMENSIONS(Connection,$D$4,$E$4))/IF($F69=0,12,$F69),"Manual Allocation",AD69)))</f>
        <v>11397.15</v>
      </c>
      <c r="S69" s="19" cm="1">
        <f t="array" ref="S69">IF($I69="","",IF($D69="","",_xlfn.SWITCH($I69,"Equal allocation",ROUND($J69/12,2),"Weighted Allocation",$J69*-_xll.SI.TURNOVER(Connection,,$D69,S$2,S$3,$E$5,$E$12,_xll.SI.DIMENSIONS(Connection,$D$4,$E$4))/IF($F69=0,12,$F69),"Manual Allocation",AE69)))</f>
        <v>11397.15</v>
      </c>
      <c r="T69" s="19" cm="1">
        <f t="array" ref="T69">IF($I69="","",IF($D69="","",_xlfn.SWITCH($I69,"Equal allocation",ROUND($J69/12,2),"Weighted Allocation",$J69*-_xll.SI.TURNOVER(Connection,,$D69,T$2,T$3,$E$5,$E$12,_xll.SI.DIMENSIONS(Connection,$D$4,$E$4))/IF($F69=0,12,$F69),"Manual Allocation",AF69)))</f>
        <v>11397.15</v>
      </c>
      <c r="U69" s="19" cm="1">
        <f t="array" ref="U69">IF($I69="","",IF($D69="","",_xlfn.SWITCH($I69,"Equal allocation",ROUND($J69/12,2),"Weighted Allocation",$J69*-_xll.SI.TURNOVER(Connection,,$D69,U$2,U$3,$E$5,$E$12,_xll.SI.DIMENSIONS(Connection,$D$4,$E$4))/IF($F69=0,12,$F69),"Manual Allocation",AG69)))</f>
        <v>11397.15</v>
      </c>
      <c r="V69" s="19" cm="1">
        <f t="array" ref="V69">IF($I69="","",IF($D69="","",_xlfn.SWITCH($I69,"Equal allocation",ROUND($J69/12,2),"Weighted Allocation",$J69*-_xll.SI.TURNOVER(Connection,,$D69,V$2,V$3,$E$5,$E$12,_xll.SI.DIMENSIONS(Connection,$D$4,$E$4))/IF($F69=0,12,$F69),"Manual Allocation",AH69)))</f>
        <v>11397.15</v>
      </c>
      <c r="W69" s="19" cm="1">
        <f t="array" ref="W69">IF($I69="","",IF($D69="","",_xlfn.SWITCH($I69,"Equal allocation",ROUND($J69/12,2),"Weighted Allocation",$J69*-_xll.SI.TURNOVER(Connection,,$D69,W$2,W$3,$E$5,$E$12,_xll.SI.DIMENSIONS(Connection,$D$4,$E$4))/IF($F69=0,12,$F69),"Manual Allocation",AI69)))</f>
        <v>11397.15</v>
      </c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</row>
    <row r="70" spans="1:35" s="29" customFormat="1" x14ac:dyDescent="0.45">
      <c r="A70" s="23">
        <v>1</v>
      </c>
      <c r="B70" s="23"/>
      <c r="C70" s="23"/>
      <c r="D70" s="18" t="str">
        <v>60150</v>
      </c>
      <c r="E70" s="18" t="str">
        <v>Spot Bonus</v>
      </c>
      <c r="F70" s="19">
        <v>13000</v>
      </c>
      <c r="G70" s="49"/>
      <c r="H70" s="20" t="str" cm="1">
        <f t="array" ref="H70">IF(I70="","",IF($D70="","",_xll.SI.WRITEBACKBUDGET(Connection,$H$10,$H$11,FALSE,,$D70,,$D$4:$E$5,,$L$4:$W$4,$L70:$W70)))</f>
        <v>Pending</v>
      </c>
      <c r="I70" s="20" t="str">
        <f t="shared" si="2"/>
        <v>Equal Allocation</v>
      </c>
      <c r="J70" s="19">
        <f t="shared" si="3"/>
        <v>13000</v>
      </c>
      <c r="K70" s="19">
        <f t="shared" si="4"/>
        <v>12999.96</v>
      </c>
      <c r="L70" s="19" cm="1">
        <f t="array" ref="L70">IF($I70="","",IF($D70="","",_xlfn.SWITCH($I70,"Equal allocation",ROUND($J70/12,2),"Weighted Allocation",$J70*-_xll.SI.TURNOVER(Connection,,$D70,L$2,L$3,$E$5,$E$12,_xll.SI.DIMENSIONS(Connection,$D$4,$E$4))/IF($F70=0,12,$F70),"Manual Allocation",X70)))</f>
        <v>1083.33</v>
      </c>
      <c r="M70" s="19" cm="1">
        <f t="array" ref="M70">IF($I70="","",IF($D70="","",_xlfn.SWITCH($I70,"Equal allocation",ROUND($J70/12,2),"Weighted Allocation",$J70*-_xll.SI.TURNOVER(Connection,,$D70,M$2,M$3,$E$5,$E$12,_xll.SI.DIMENSIONS(Connection,$D$4,$E$4))/IF($F70=0,12,$F70),"Manual Allocation",Y70)))</f>
        <v>1083.33</v>
      </c>
      <c r="N70" s="19" cm="1">
        <f t="array" ref="N70">IF($I70="","",IF($D70="","",_xlfn.SWITCH($I70,"Equal allocation",ROUND($J70/12,2),"Weighted Allocation",$J70*-_xll.SI.TURNOVER(Connection,,$D70,N$2,N$3,$E$5,$E$12,_xll.SI.DIMENSIONS(Connection,$D$4,$E$4))/IF($F70=0,12,$F70),"Manual Allocation",Z70)))</f>
        <v>1083.33</v>
      </c>
      <c r="O70" s="19" cm="1">
        <f t="array" ref="O70">IF($I70="","",IF($D70="","",_xlfn.SWITCH($I70,"Equal allocation",ROUND($J70/12,2),"Weighted Allocation",$J70*-_xll.SI.TURNOVER(Connection,,$D70,O$2,O$3,$E$5,$E$12,_xll.SI.DIMENSIONS(Connection,$D$4,$E$4))/IF($F70=0,12,$F70),"Manual Allocation",AA70)))</f>
        <v>1083.33</v>
      </c>
      <c r="P70" s="19" cm="1">
        <f t="array" ref="P70">IF($I70="","",IF($D70="","",_xlfn.SWITCH($I70,"Equal allocation",ROUND($J70/12,2),"Weighted Allocation",$J70*-_xll.SI.TURNOVER(Connection,,$D70,P$2,P$3,$E$5,$E$12,_xll.SI.DIMENSIONS(Connection,$D$4,$E$4))/IF($F70=0,12,$F70),"Manual Allocation",AB70)))</f>
        <v>1083.33</v>
      </c>
      <c r="Q70" s="19" cm="1">
        <f t="array" ref="Q70">IF($I70="","",IF($D70="","",_xlfn.SWITCH($I70,"Equal allocation",ROUND($J70/12,2),"Weighted Allocation",$J70*-_xll.SI.TURNOVER(Connection,,$D70,Q$2,Q$3,$E$5,$E$12,_xll.SI.DIMENSIONS(Connection,$D$4,$E$4))/IF($F70=0,12,$F70),"Manual Allocation",AC70)))</f>
        <v>1083.33</v>
      </c>
      <c r="R70" s="19" cm="1">
        <f t="array" ref="R70">IF($I70="","",IF($D70="","",_xlfn.SWITCH($I70,"Equal allocation",ROUND($J70/12,2),"Weighted Allocation",$J70*-_xll.SI.TURNOVER(Connection,,$D70,R$2,R$3,$E$5,$E$12,_xll.SI.DIMENSIONS(Connection,$D$4,$E$4))/IF($F70=0,12,$F70),"Manual Allocation",AD70)))</f>
        <v>1083.33</v>
      </c>
      <c r="S70" s="19" cm="1">
        <f t="array" ref="S70">IF($I70="","",IF($D70="","",_xlfn.SWITCH($I70,"Equal allocation",ROUND($J70/12,2),"Weighted Allocation",$J70*-_xll.SI.TURNOVER(Connection,,$D70,S$2,S$3,$E$5,$E$12,_xll.SI.DIMENSIONS(Connection,$D$4,$E$4))/IF($F70=0,12,$F70),"Manual Allocation",AE70)))</f>
        <v>1083.33</v>
      </c>
      <c r="T70" s="19" cm="1">
        <f t="array" ref="T70">IF($I70="","",IF($D70="","",_xlfn.SWITCH($I70,"Equal allocation",ROUND($J70/12,2),"Weighted Allocation",$J70*-_xll.SI.TURNOVER(Connection,,$D70,T$2,T$3,$E$5,$E$12,_xll.SI.DIMENSIONS(Connection,$D$4,$E$4))/IF($F70=0,12,$F70),"Manual Allocation",AF70)))</f>
        <v>1083.33</v>
      </c>
      <c r="U70" s="19" cm="1">
        <f t="array" ref="U70">IF($I70="","",IF($D70="","",_xlfn.SWITCH($I70,"Equal allocation",ROUND($J70/12,2),"Weighted Allocation",$J70*-_xll.SI.TURNOVER(Connection,,$D70,U$2,U$3,$E$5,$E$12,_xll.SI.DIMENSIONS(Connection,$D$4,$E$4))/IF($F70=0,12,$F70),"Manual Allocation",AG70)))</f>
        <v>1083.33</v>
      </c>
      <c r="V70" s="19" cm="1">
        <f t="array" ref="V70">IF($I70="","",IF($D70="","",_xlfn.SWITCH($I70,"Equal allocation",ROUND($J70/12,2),"Weighted Allocation",$J70*-_xll.SI.TURNOVER(Connection,,$D70,V$2,V$3,$E$5,$E$12,_xll.SI.DIMENSIONS(Connection,$D$4,$E$4))/IF($F70=0,12,$F70),"Manual Allocation",AH70)))</f>
        <v>1083.33</v>
      </c>
      <c r="W70" s="19" cm="1">
        <f t="array" ref="W70">IF($I70="","",IF($D70="","",_xlfn.SWITCH($I70,"Equal allocation",ROUND($J70/12,2),"Weighted Allocation",$J70*-_xll.SI.TURNOVER(Connection,,$D70,W$2,W$3,$E$5,$E$12,_xll.SI.DIMENSIONS(Connection,$D$4,$E$4))/IF($F70=0,12,$F70),"Manual Allocation",AI70)))</f>
        <v>1083.33</v>
      </c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</row>
    <row r="71" spans="1:35" s="29" customFormat="1" x14ac:dyDescent="0.45">
      <c r="A71" s="23">
        <v>1</v>
      </c>
      <c r="B71" s="23"/>
      <c r="C71" s="23"/>
      <c r="D71" s="18" t="str">
        <v>60200</v>
      </c>
      <c r="E71" s="18" t="str">
        <v>Travel</v>
      </c>
      <c r="F71" s="19">
        <v>219845.45</v>
      </c>
      <c r="G71" s="49"/>
      <c r="H71" s="20" t="str" cm="1">
        <f t="array" ref="H71">IF(I71="","",IF($D71="","",_xll.SI.WRITEBACKBUDGET(Connection,$H$10,$H$11,FALSE,,$D71,,$D$4:$E$5,,$L$4:$W$4,$L71:$W71)))</f>
        <v>Pending</v>
      </c>
      <c r="I71" s="20" t="str">
        <f t="shared" si="2"/>
        <v>Equal Allocation</v>
      </c>
      <c r="J71" s="19">
        <f t="shared" si="3"/>
        <v>219845.45</v>
      </c>
      <c r="K71" s="19">
        <f t="shared" si="4"/>
        <v>219845.40000000005</v>
      </c>
      <c r="L71" s="19" cm="1">
        <f t="array" ref="L71">IF($I71="","",IF($D71="","",_xlfn.SWITCH($I71,"Equal allocation",ROUND($J71/12,2),"Weighted Allocation",$J71*-_xll.SI.TURNOVER(Connection,,$D71,L$2,L$3,$E$5,$E$12,_xll.SI.DIMENSIONS(Connection,$D$4,$E$4))/IF($F71=0,12,$F71),"Manual Allocation",X71)))</f>
        <v>18320.45</v>
      </c>
      <c r="M71" s="19" cm="1">
        <f t="array" ref="M71">IF($I71="","",IF($D71="","",_xlfn.SWITCH($I71,"Equal allocation",ROUND($J71/12,2),"Weighted Allocation",$J71*-_xll.SI.TURNOVER(Connection,,$D71,M$2,M$3,$E$5,$E$12,_xll.SI.DIMENSIONS(Connection,$D$4,$E$4))/IF($F71=0,12,$F71),"Manual Allocation",Y71)))</f>
        <v>18320.45</v>
      </c>
      <c r="N71" s="19" cm="1">
        <f t="array" ref="N71">IF($I71="","",IF($D71="","",_xlfn.SWITCH($I71,"Equal allocation",ROUND($J71/12,2),"Weighted Allocation",$J71*-_xll.SI.TURNOVER(Connection,,$D71,N$2,N$3,$E$5,$E$12,_xll.SI.DIMENSIONS(Connection,$D$4,$E$4))/IF($F71=0,12,$F71),"Manual Allocation",Z71)))</f>
        <v>18320.45</v>
      </c>
      <c r="O71" s="19" cm="1">
        <f t="array" ref="O71">IF($I71="","",IF($D71="","",_xlfn.SWITCH($I71,"Equal allocation",ROUND($J71/12,2),"Weighted Allocation",$J71*-_xll.SI.TURNOVER(Connection,,$D71,O$2,O$3,$E$5,$E$12,_xll.SI.DIMENSIONS(Connection,$D$4,$E$4))/IF($F71=0,12,$F71),"Manual Allocation",AA71)))</f>
        <v>18320.45</v>
      </c>
      <c r="P71" s="19" cm="1">
        <f t="array" ref="P71">IF($I71="","",IF($D71="","",_xlfn.SWITCH($I71,"Equal allocation",ROUND($J71/12,2),"Weighted Allocation",$J71*-_xll.SI.TURNOVER(Connection,,$D71,P$2,P$3,$E$5,$E$12,_xll.SI.DIMENSIONS(Connection,$D$4,$E$4))/IF($F71=0,12,$F71),"Manual Allocation",AB71)))</f>
        <v>18320.45</v>
      </c>
      <c r="Q71" s="19" cm="1">
        <f t="array" ref="Q71">IF($I71="","",IF($D71="","",_xlfn.SWITCH($I71,"Equal allocation",ROUND($J71/12,2),"Weighted Allocation",$J71*-_xll.SI.TURNOVER(Connection,,$D71,Q$2,Q$3,$E$5,$E$12,_xll.SI.DIMENSIONS(Connection,$D$4,$E$4))/IF($F71=0,12,$F71),"Manual Allocation",AC71)))</f>
        <v>18320.45</v>
      </c>
      <c r="R71" s="19" cm="1">
        <f t="array" ref="R71">IF($I71="","",IF($D71="","",_xlfn.SWITCH($I71,"Equal allocation",ROUND($J71/12,2),"Weighted Allocation",$J71*-_xll.SI.TURNOVER(Connection,,$D71,R$2,R$3,$E$5,$E$12,_xll.SI.DIMENSIONS(Connection,$D$4,$E$4))/IF($F71=0,12,$F71),"Manual Allocation",AD71)))</f>
        <v>18320.45</v>
      </c>
      <c r="S71" s="19" cm="1">
        <f t="array" ref="S71">IF($I71="","",IF($D71="","",_xlfn.SWITCH($I71,"Equal allocation",ROUND($J71/12,2),"Weighted Allocation",$J71*-_xll.SI.TURNOVER(Connection,,$D71,S$2,S$3,$E$5,$E$12,_xll.SI.DIMENSIONS(Connection,$D$4,$E$4))/IF($F71=0,12,$F71),"Manual Allocation",AE71)))</f>
        <v>18320.45</v>
      </c>
      <c r="T71" s="19" cm="1">
        <f t="array" ref="T71">IF($I71="","",IF($D71="","",_xlfn.SWITCH($I71,"Equal allocation",ROUND($J71/12,2),"Weighted Allocation",$J71*-_xll.SI.TURNOVER(Connection,,$D71,T$2,T$3,$E$5,$E$12,_xll.SI.DIMENSIONS(Connection,$D$4,$E$4))/IF($F71=0,12,$F71),"Manual Allocation",AF71)))</f>
        <v>18320.45</v>
      </c>
      <c r="U71" s="19" cm="1">
        <f t="array" ref="U71">IF($I71="","",IF($D71="","",_xlfn.SWITCH($I71,"Equal allocation",ROUND($J71/12,2),"Weighted Allocation",$J71*-_xll.SI.TURNOVER(Connection,,$D71,U$2,U$3,$E$5,$E$12,_xll.SI.DIMENSIONS(Connection,$D$4,$E$4))/IF($F71=0,12,$F71),"Manual Allocation",AG71)))</f>
        <v>18320.45</v>
      </c>
      <c r="V71" s="19" cm="1">
        <f t="array" ref="V71">IF($I71="","",IF($D71="","",_xlfn.SWITCH($I71,"Equal allocation",ROUND($J71/12,2),"Weighted Allocation",$J71*-_xll.SI.TURNOVER(Connection,,$D71,V$2,V$3,$E$5,$E$12,_xll.SI.DIMENSIONS(Connection,$D$4,$E$4))/IF($F71=0,12,$F71),"Manual Allocation",AH71)))</f>
        <v>18320.45</v>
      </c>
      <c r="W71" s="19" cm="1">
        <f t="array" ref="W71">IF($I71="","",IF($D71="","",_xlfn.SWITCH($I71,"Equal allocation",ROUND($J71/12,2),"Weighted Allocation",$J71*-_xll.SI.TURNOVER(Connection,,$D71,W$2,W$3,$E$5,$E$12,_xll.SI.DIMENSIONS(Connection,$D$4,$E$4))/IF($F71=0,12,$F71),"Manual Allocation",AI71)))</f>
        <v>18320.45</v>
      </c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</row>
    <row r="72" spans="1:35" s="29" customFormat="1" x14ac:dyDescent="0.45">
      <c r="A72" s="23">
        <v>1</v>
      </c>
      <c r="B72" s="23"/>
      <c r="C72" s="23"/>
      <c r="D72" s="18" t="str">
        <v>60210</v>
      </c>
      <c r="E72" s="18" t="str">
        <v>Meals and Entertainment</v>
      </c>
      <c r="F72" s="19">
        <v>29159.37</v>
      </c>
      <c r="G72" s="49"/>
      <c r="H72" s="20" t="str" cm="1">
        <f t="array" ref="H72">IF(I72="","",IF($D72="","",_xll.SI.WRITEBACKBUDGET(Connection,$H$10,$H$11,FALSE,,$D72,,$D$4:$E$5,,$L$4:$W$4,$L72:$W72)))</f>
        <v>Pending</v>
      </c>
      <c r="I72" s="20" t="str">
        <f t="shared" si="2"/>
        <v>Equal Allocation</v>
      </c>
      <c r="J72" s="19">
        <f t="shared" si="3"/>
        <v>29159.37</v>
      </c>
      <c r="K72" s="19">
        <f t="shared" si="4"/>
        <v>29159.400000000005</v>
      </c>
      <c r="L72" s="19" cm="1">
        <f t="array" ref="L72">IF($I72="","",IF($D72="","",_xlfn.SWITCH($I72,"Equal allocation",ROUND($J72/12,2),"Weighted Allocation",$J72*-_xll.SI.TURNOVER(Connection,,$D72,L$2,L$3,$E$5,$E$12,_xll.SI.DIMENSIONS(Connection,$D$4,$E$4))/IF($F72=0,12,$F72),"Manual Allocation",X72)))</f>
        <v>2429.9499999999998</v>
      </c>
      <c r="M72" s="19" cm="1">
        <f t="array" ref="M72">IF($I72="","",IF($D72="","",_xlfn.SWITCH($I72,"Equal allocation",ROUND($J72/12,2),"Weighted Allocation",$J72*-_xll.SI.TURNOVER(Connection,,$D72,M$2,M$3,$E$5,$E$12,_xll.SI.DIMENSIONS(Connection,$D$4,$E$4))/IF($F72=0,12,$F72),"Manual Allocation",Y72)))</f>
        <v>2429.9499999999998</v>
      </c>
      <c r="N72" s="19" cm="1">
        <f t="array" ref="N72">IF($I72="","",IF($D72="","",_xlfn.SWITCH($I72,"Equal allocation",ROUND($J72/12,2),"Weighted Allocation",$J72*-_xll.SI.TURNOVER(Connection,,$D72,N$2,N$3,$E$5,$E$12,_xll.SI.DIMENSIONS(Connection,$D$4,$E$4))/IF($F72=0,12,$F72),"Manual Allocation",Z72)))</f>
        <v>2429.9499999999998</v>
      </c>
      <c r="O72" s="19" cm="1">
        <f t="array" ref="O72">IF($I72="","",IF($D72="","",_xlfn.SWITCH($I72,"Equal allocation",ROUND($J72/12,2),"Weighted Allocation",$J72*-_xll.SI.TURNOVER(Connection,,$D72,O$2,O$3,$E$5,$E$12,_xll.SI.DIMENSIONS(Connection,$D$4,$E$4))/IF($F72=0,12,$F72),"Manual Allocation",AA72)))</f>
        <v>2429.9499999999998</v>
      </c>
      <c r="P72" s="19" cm="1">
        <f t="array" ref="P72">IF($I72="","",IF($D72="","",_xlfn.SWITCH($I72,"Equal allocation",ROUND($J72/12,2),"Weighted Allocation",$J72*-_xll.SI.TURNOVER(Connection,,$D72,P$2,P$3,$E$5,$E$12,_xll.SI.DIMENSIONS(Connection,$D$4,$E$4))/IF($F72=0,12,$F72),"Manual Allocation",AB72)))</f>
        <v>2429.9499999999998</v>
      </c>
      <c r="Q72" s="19" cm="1">
        <f t="array" ref="Q72">IF($I72="","",IF($D72="","",_xlfn.SWITCH($I72,"Equal allocation",ROUND($J72/12,2),"Weighted Allocation",$J72*-_xll.SI.TURNOVER(Connection,,$D72,Q$2,Q$3,$E$5,$E$12,_xll.SI.DIMENSIONS(Connection,$D$4,$E$4))/IF($F72=0,12,$F72),"Manual Allocation",AC72)))</f>
        <v>2429.9499999999998</v>
      </c>
      <c r="R72" s="19" cm="1">
        <f t="array" ref="R72">IF($I72="","",IF($D72="","",_xlfn.SWITCH($I72,"Equal allocation",ROUND($J72/12,2),"Weighted Allocation",$J72*-_xll.SI.TURNOVER(Connection,,$D72,R$2,R$3,$E$5,$E$12,_xll.SI.DIMENSIONS(Connection,$D$4,$E$4))/IF($F72=0,12,$F72),"Manual Allocation",AD72)))</f>
        <v>2429.9499999999998</v>
      </c>
      <c r="S72" s="19" cm="1">
        <f t="array" ref="S72">IF($I72="","",IF($D72="","",_xlfn.SWITCH($I72,"Equal allocation",ROUND($J72/12,2),"Weighted Allocation",$J72*-_xll.SI.TURNOVER(Connection,,$D72,S$2,S$3,$E$5,$E$12,_xll.SI.DIMENSIONS(Connection,$D$4,$E$4))/IF($F72=0,12,$F72),"Manual Allocation",AE72)))</f>
        <v>2429.9499999999998</v>
      </c>
      <c r="T72" s="19" cm="1">
        <f t="array" ref="T72">IF($I72="","",IF($D72="","",_xlfn.SWITCH($I72,"Equal allocation",ROUND($J72/12,2),"Weighted Allocation",$J72*-_xll.SI.TURNOVER(Connection,,$D72,T$2,T$3,$E$5,$E$12,_xll.SI.DIMENSIONS(Connection,$D$4,$E$4))/IF($F72=0,12,$F72),"Manual Allocation",AF72)))</f>
        <v>2429.9499999999998</v>
      </c>
      <c r="U72" s="19" cm="1">
        <f t="array" ref="U72">IF($I72="","",IF($D72="","",_xlfn.SWITCH($I72,"Equal allocation",ROUND($J72/12,2),"Weighted Allocation",$J72*-_xll.SI.TURNOVER(Connection,,$D72,U$2,U$3,$E$5,$E$12,_xll.SI.DIMENSIONS(Connection,$D$4,$E$4))/IF($F72=0,12,$F72),"Manual Allocation",AG72)))</f>
        <v>2429.9499999999998</v>
      </c>
      <c r="V72" s="19" cm="1">
        <f t="array" ref="V72">IF($I72="","",IF($D72="","",_xlfn.SWITCH($I72,"Equal allocation",ROUND($J72/12,2),"Weighted Allocation",$J72*-_xll.SI.TURNOVER(Connection,,$D72,V$2,V$3,$E$5,$E$12,_xll.SI.DIMENSIONS(Connection,$D$4,$E$4))/IF($F72=0,12,$F72),"Manual Allocation",AH72)))</f>
        <v>2429.9499999999998</v>
      </c>
      <c r="W72" s="19" cm="1">
        <f t="array" ref="W72">IF($I72="","",IF($D72="","",_xlfn.SWITCH($I72,"Equal allocation",ROUND($J72/12,2),"Weighted Allocation",$J72*-_xll.SI.TURNOVER(Connection,,$D72,W$2,W$3,$E$5,$E$12,_xll.SI.DIMENSIONS(Connection,$D$4,$E$4))/IF($F72=0,12,$F72),"Manual Allocation",AI72)))</f>
        <v>2429.9499999999998</v>
      </c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</row>
    <row r="73" spans="1:35" s="29" customFormat="1" x14ac:dyDescent="0.45">
      <c r="A73" s="23">
        <v>1</v>
      </c>
      <c r="B73" s="23"/>
      <c r="C73" s="23"/>
      <c r="D73" s="18" t="str">
        <v>60220</v>
      </c>
      <c r="E73" s="18" t="str">
        <v>Telecommunications</v>
      </c>
      <c r="F73" s="19">
        <v>23082.6</v>
      </c>
      <c r="G73" s="49"/>
      <c r="H73" s="20" t="str" cm="1">
        <f t="array" ref="H73">IF(I73="","",IF($D73="","",_xll.SI.WRITEBACKBUDGET(Connection,$H$10,$H$11,FALSE,,$D73,,$D$4:$E$5,,$L$4:$W$4,$L73:$W73)))</f>
        <v>Pending</v>
      </c>
      <c r="I73" s="20" t="str">
        <f t="shared" si="2"/>
        <v>Equal Allocation</v>
      </c>
      <c r="J73" s="19">
        <f t="shared" si="3"/>
        <v>23082.6</v>
      </c>
      <c r="K73" s="19">
        <f t="shared" si="4"/>
        <v>23082.599999999995</v>
      </c>
      <c r="L73" s="19" cm="1">
        <f t="array" ref="L73">IF($I73="","",IF($D73="","",_xlfn.SWITCH($I73,"Equal allocation",ROUND($J73/12,2),"Weighted Allocation",$J73*-_xll.SI.TURNOVER(Connection,,$D73,L$2,L$3,$E$5,$E$12,_xll.SI.DIMENSIONS(Connection,$D$4,$E$4))/IF($F73=0,12,$F73),"Manual Allocation",X73)))</f>
        <v>1923.55</v>
      </c>
      <c r="M73" s="19" cm="1">
        <f t="array" ref="M73">IF($I73="","",IF($D73="","",_xlfn.SWITCH($I73,"Equal allocation",ROUND($J73/12,2),"Weighted Allocation",$J73*-_xll.SI.TURNOVER(Connection,,$D73,M$2,M$3,$E$5,$E$12,_xll.SI.DIMENSIONS(Connection,$D$4,$E$4))/IF($F73=0,12,$F73),"Manual Allocation",Y73)))</f>
        <v>1923.55</v>
      </c>
      <c r="N73" s="19" cm="1">
        <f t="array" ref="N73">IF($I73="","",IF($D73="","",_xlfn.SWITCH($I73,"Equal allocation",ROUND($J73/12,2),"Weighted Allocation",$J73*-_xll.SI.TURNOVER(Connection,,$D73,N$2,N$3,$E$5,$E$12,_xll.SI.DIMENSIONS(Connection,$D$4,$E$4))/IF($F73=0,12,$F73),"Manual Allocation",Z73)))</f>
        <v>1923.55</v>
      </c>
      <c r="O73" s="19" cm="1">
        <f t="array" ref="O73">IF($I73="","",IF($D73="","",_xlfn.SWITCH($I73,"Equal allocation",ROUND($J73/12,2),"Weighted Allocation",$J73*-_xll.SI.TURNOVER(Connection,,$D73,O$2,O$3,$E$5,$E$12,_xll.SI.DIMENSIONS(Connection,$D$4,$E$4))/IF($F73=0,12,$F73),"Manual Allocation",AA73)))</f>
        <v>1923.55</v>
      </c>
      <c r="P73" s="19" cm="1">
        <f t="array" ref="P73">IF($I73="","",IF($D73="","",_xlfn.SWITCH($I73,"Equal allocation",ROUND($J73/12,2),"Weighted Allocation",$J73*-_xll.SI.TURNOVER(Connection,,$D73,P$2,P$3,$E$5,$E$12,_xll.SI.DIMENSIONS(Connection,$D$4,$E$4))/IF($F73=0,12,$F73),"Manual Allocation",AB73)))</f>
        <v>1923.55</v>
      </c>
      <c r="Q73" s="19" cm="1">
        <f t="array" ref="Q73">IF($I73="","",IF($D73="","",_xlfn.SWITCH($I73,"Equal allocation",ROUND($J73/12,2),"Weighted Allocation",$J73*-_xll.SI.TURNOVER(Connection,,$D73,Q$2,Q$3,$E$5,$E$12,_xll.SI.DIMENSIONS(Connection,$D$4,$E$4))/IF($F73=0,12,$F73),"Manual Allocation",AC73)))</f>
        <v>1923.55</v>
      </c>
      <c r="R73" s="19" cm="1">
        <f t="array" ref="R73">IF($I73="","",IF($D73="","",_xlfn.SWITCH($I73,"Equal allocation",ROUND($J73/12,2),"Weighted Allocation",$J73*-_xll.SI.TURNOVER(Connection,,$D73,R$2,R$3,$E$5,$E$12,_xll.SI.DIMENSIONS(Connection,$D$4,$E$4))/IF($F73=0,12,$F73),"Manual Allocation",AD73)))</f>
        <v>1923.55</v>
      </c>
      <c r="S73" s="19" cm="1">
        <f t="array" ref="S73">IF($I73="","",IF($D73="","",_xlfn.SWITCH($I73,"Equal allocation",ROUND($J73/12,2),"Weighted Allocation",$J73*-_xll.SI.TURNOVER(Connection,,$D73,S$2,S$3,$E$5,$E$12,_xll.SI.DIMENSIONS(Connection,$D$4,$E$4))/IF($F73=0,12,$F73),"Manual Allocation",AE73)))</f>
        <v>1923.55</v>
      </c>
      <c r="T73" s="19" cm="1">
        <f t="array" ref="T73">IF($I73="","",IF($D73="","",_xlfn.SWITCH($I73,"Equal allocation",ROUND($J73/12,2),"Weighted Allocation",$J73*-_xll.SI.TURNOVER(Connection,,$D73,T$2,T$3,$E$5,$E$12,_xll.SI.DIMENSIONS(Connection,$D$4,$E$4))/IF($F73=0,12,$F73),"Manual Allocation",AF73)))</f>
        <v>1923.55</v>
      </c>
      <c r="U73" s="19" cm="1">
        <f t="array" ref="U73">IF($I73="","",IF($D73="","",_xlfn.SWITCH($I73,"Equal allocation",ROUND($J73/12,2),"Weighted Allocation",$J73*-_xll.SI.TURNOVER(Connection,,$D73,U$2,U$3,$E$5,$E$12,_xll.SI.DIMENSIONS(Connection,$D$4,$E$4))/IF($F73=0,12,$F73),"Manual Allocation",AG73)))</f>
        <v>1923.55</v>
      </c>
      <c r="V73" s="19" cm="1">
        <f t="array" ref="V73">IF($I73="","",IF($D73="","",_xlfn.SWITCH($I73,"Equal allocation",ROUND($J73/12,2),"Weighted Allocation",$J73*-_xll.SI.TURNOVER(Connection,,$D73,V$2,V$3,$E$5,$E$12,_xll.SI.DIMENSIONS(Connection,$D$4,$E$4))/IF($F73=0,12,$F73),"Manual Allocation",AH73)))</f>
        <v>1923.55</v>
      </c>
      <c r="W73" s="19" cm="1">
        <f t="array" ref="W73">IF($I73="","",IF($D73="","",_xlfn.SWITCH($I73,"Equal allocation",ROUND($J73/12,2),"Weighted Allocation",$J73*-_xll.SI.TURNOVER(Connection,,$D73,W$2,W$3,$E$5,$E$12,_xll.SI.DIMENSIONS(Connection,$D$4,$E$4))/IF($F73=0,12,$F73),"Manual Allocation",AI73)))</f>
        <v>1923.55</v>
      </c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</row>
    <row r="74" spans="1:35" s="29" customFormat="1" x14ac:dyDescent="0.45">
      <c r="A74" s="23">
        <v>1</v>
      </c>
      <c r="B74" s="23"/>
      <c r="C74" s="23"/>
      <c r="D74" s="18" t="str">
        <v>60300</v>
      </c>
      <c r="E74" s="18" t="str">
        <v>Rent</v>
      </c>
      <c r="F74" s="19">
        <v>58683.73</v>
      </c>
      <c r="G74" s="49"/>
      <c r="H74" s="20" t="str" cm="1">
        <f t="array" ref="H74">IF(I74="","",IF($D74="","",_xll.SI.WRITEBACKBUDGET(Connection,$H$10,$H$11,FALSE,,$D74,,$D$4:$E$5,,$L$4:$W$4,$L74:$W74)))</f>
        <v>Pending</v>
      </c>
      <c r="I74" s="20" t="str">
        <f t="shared" si="2"/>
        <v>Equal Allocation</v>
      </c>
      <c r="J74" s="19">
        <f t="shared" si="3"/>
        <v>58683.73</v>
      </c>
      <c r="K74" s="19">
        <f t="shared" si="4"/>
        <v>58683.719999999994</v>
      </c>
      <c r="L74" s="19" cm="1">
        <f t="array" ref="L74">IF($I74="","",IF($D74="","",_xlfn.SWITCH($I74,"Equal allocation",ROUND($J74/12,2),"Weighted Allocation",$J74*-_xll.SI.TURNOVER(Connection,,$D74,L$2,L$3,$E$5,$E$12,_xll.SI.DIMENSIONS(Connection,$D$4,$E$4))/IF($F74=0,12,$F74),"Manual Allocation",X74)))</f>
        <v>4890.3100000000004</v>
      </c>
      <c r="M74" s="19" cm="1">
        <f t="array" ref="M74">IF($I74="","",IF($D74="","",_xlfn.SWITCH($I74,"Equal allocation",ROUND($J74/12,2),"Weighted Allocation",$J74*-_xll.SI.TURNOVER(Connection,,$D74,M$2,M$3,$E$5,$E$12,_xll.SI.DIMENSIONS(Connection,$D$4,$E$4))/IF($F74=0,12,$F74),"Manual Allocation",Y74)))</f>
        <v>4890.3100000000004</v>
      </c>
      <c r="N74" s="19" cm="1">
        <f t="array" ref="N74">IF($I74="","",IF($D74="","",_xlfn.SWITCH($I74,"Equal allocation",ROUND($J74/12,2),"Weighted Allocation",$J74*-_xll.SI.TURNOVER(Connection,,$D74,N$2,N$3,$E$5,$E$12,_xll.SI.DIMENSIONS(Connection,$D$4,$E$4))/IF($F74=0,12,$F74),"Manual Allocation",Z74)))</f>
        <v>4890.3100000000004</v>
      </c>
      <c r="O74" s="19" cm="1">
        <f t="array" ref="O74">IF($I74="","",IF($D74="","",_xlfn.SWITCH($I74,"Equal allocation",ROUND($J74/12,2),"Weighted Allocation",$J74*-_xll.SI.TURNOVER(Connection,,$D74,O$2,O$3,$E$5,$E$12,_xll.SI.DIMENSIONS(Connection,$D$4,$E$4))/IF($F74=0,12,$F74),"Manual Allocation",AA74)))</f>
        <v>4890.3100000000004</v>
      </c>
      <c r="P74" s="19" cm="1">
        <f t="array" ref="P74">IF($I74="","",IF($D74="","",_xlfn.SWITCH($I74,"Equal allocation",ROUND($J74/12,2),"Weighted Allocation",$J74*-_xll.SI.TURNOVER(Connection,,$D74,P$2,P$3,$E$5,$E$12,_xll.SI.DIMENSIONS(Connection,$D$4,$E$4))/IF($F74=0,12,$F74),"Manual Allocation",AB74)))</f>
        <v>4890.3100000000004</v>
      </c>
      <c r="Q74" s="19" cm="1">
        <f t="array" ref="Q74">IF($I74="","",IF($D74="","",_xlfn.SWITCH($I74,"Equal allocation",ROUND($J74/12,2),"Weighted Allocation",$J74*-_xll.SI.TURNOVER(Connection,,$D74,Q$2,Q$3,$E$5,$E$12,_xll.SI.DIMENSIONS(Connection,$D$4,$E$4))/IF($F74=0,12,$F74),"Manual Allocation",AC74)))</f>
        <v>4890.3100000000004</v>
      </c>
      <c r="R74" s="19" cm="1">
        <f t="array" ref="R74">IF($I74="","",IF($D74="","",_xlfn.SWITCH($I74,"Equal allocation",ROUND($J74/12,2),"Weighted Allocation",$J74*-_xll.SI.TURNOVER(Connection,,$D74,R$2,R$3,$E$5,$E$12,_xll.SI.DIMENSIONS(Connection,$D$4,$E$4))/IF($F74=0,12,$F74),"Manual Allocation",AD74)))</f>
        <v>4890.3100000000004</v>
      </c>
      <c r="S74" s="19" cm="1">
        <f t="array" ref="S74">IF($I74="","",IF($D74="","",_xlfn.SWITCH($I74,"Equal allocation",ROUND($J74/12,2),"Weighted Allocation",$J74*-_xll.SI.TURNOVER(Connection,,$D74,S$2,S$3,$E$5,$E$12,_xll.SI.DIMENSIONS(Connection,$D$4,$E$4))/IF($F74=0,12,$F74),"Manual Allocation",AE74)))</f>
        <v>4890.3100000000004</v>
      </c>
      <c r="T74" s="19" cm="1">
        <f t="array" ref="T74">IF($I74="","",IF($D74="","",_xlfn.SWITCH($I74,"Equal allocation",ROUND($J74/12,2),"Weighted Allocation",$J74*-_xll.SI.TURNOVER(Connection,,$D74,T$2,T$3,$E$5,$E$12,_xll.SI.DIMENSIONS(Connection,$D$4,$E$4))/IF($F74=0,12,$F74),"Manual Allocation",AF74)))</f>
        <v>4890.3100000000004</v>
      </c>
      <c r="U74" s="19" cm="1">
        <f t="array" ref="U74">IF($I74="","",IF($D74="","",_xlfn.SWITCH($I74,"Equal allocation",ROUND($J74/12,2),"Weighted Allocation",$J74*-_xll.SI.TURNOVER(Connection,,$D74,U$2,U$3,$E$5,$E$12,_xll.SI.DIMENSIONS(Connection,$D$4,$E$4))/IF($F74=0,12,$F74),"Manual Allocation",AG74)))</f>
        <v>4890.3100000000004</v>
      </c>
      <c r="V74" s="19" cm="1">
        <f t="array" ref="V74">IF($I74="","",IF($D74="","",_xlfn.SWITCH($I74,"Equal allocation",ROUND($J74/12,2),"Weighted Allocation",$J74*-_xll.SI.TURNOVER(Connection,,$D74,V$2,V$3,$E$5,$E$12,_xll.SI.DIMENSIONS(Connection,$D$4,$E$4))/IF($F74=0,12,$F74),"Manual Allocation",AH74)))</f>
        <v>4890.3100000000004</v>
      </c>
      <c r="W74" s="19" cm="1">
        <f t="array" ref="W74">IF($I74="","",IF($D74="","",_xlfn.SWITCH($I74,"Equal allocation",ROUND($J74/12,2),"Weighted Allocation",$J74*-_xll.SI.TURNOVER(Connection,,$D74,W$2,W$3,$E$5,$E$12,_xll.SI.DIMENSIONS(Connection,$D$4,$E$4))/IF($F74=0,12,$F74),"Manual Allocation",AI74)))</f>
        <v>4890.3100000000004</v>
      </c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</row>
    <row r="75" spans="1:35" s="29" customFormat="1" x14ac:dyDescent="0.45">
      <c r="A75" s="23">
        <v>1</v>
      </c>
      <c r="B75" s="23"/>
      <c r="C75" s="23"/>
      <c r="D75" s="18" t="str">
        <v>60310</v>
      </c>
      <c r="E75" s="18" t="str">
        <v>Utilities</v>
      </c>
      <c r="F75" s="19">
        <v>10920.32</v>
      </c>
      <c r="G75" s="49"/>
      <c r="H75" s="20" t="str" cm="1">
        <f t="array" ref="H75">IF(I75="","",IF($D75="","",_xll.SI.WRITEBACKBUDGET(Connection,$H$10,$H$11,FALSE,,$D75,,$D$4:$E$5,,$L$4:$W$4,$L75:$W75)))</f>
        <v>Pending</v>
      </c>
      <c r="I75" s="20" t="str">
        <f t="shared" si="2"/>
        <v>Equal Allocation</v>
      </c>
      <c r="J75" s="19">
        <f t="shared" si="3"/>
        <v>10920.32</v>
      </c>
      <c r="K75" s="19">
        <f t="shared" si="4"/>
        <v>10920.36</v>
      </c>
      <c r="L75" s="19" cm="1">
        <f t="array" ref="L75">IF($I75="","",IF($D75="","",_xlfn.SWITCH($I75,"Equal allocation",ROUND($J75/12,2),"Weighted Allocation",$J75*-_xll.SI.TURNOVER(Connection,,$D75,L$2,L$3,$E$5,$E$12,_xll.SI.DIMENSIONS(Connection,$D$4,$E$4))/IF($F75=0,12,$F75),"Manual Allocation",X75)))</f>
        <v>910.03</v>
      </c>
      <c r="M75" s="19" cm="1">
        <f t="array" ref="M75">IF($I75="","",IF($D75="","",_xlfn.SWITCH($I75,"Equal allocation",ROUND($J75/12,2),"Weighted Allocation",$J75*-_xll.SI.TURNOVER(Connection,,$D75,M$2,M$3,$E$5,$E$12,_xll.SI.DIMENSIONS(Connection,$D$4,$E$4))/IF($F75=0,12,$F75),"Manual Allocation",Y75)))</f>
        <v>910.03</v>
      </c>
      <c r="N75" s="19" cm="1">
        <f t="array" ref="N75">IF($I75="","",IF($D75="","",_xlfn.SWITCH($I75,"Equal allocation",ROUND($J75/12,2),"Weighted Allocation",$J75*-_xll.SI.TURNOVER(Connection,,$D75,N$2,N$3,$E$5,$E$12,_xll.SI.DIMENSIONS(Connection,$D$4,$E$4))/IF($F75=0,12,$F75),"Manual Allocation",Z75)))</f>
        <v>910.03</v>
      </c>
      <c r="O75" s="19" cm="1">
        <f t="array" ref="O75">IF($I75="","",IF($D75="","",_xlfn.SWITCH($I75,"Equal allocation",ROUND($J75/12,2),"Weighted Allocation",$J75*-_xll.SI.TURNOVER(Connection,,$D75,O$2,O$3,$E$5,$E$12,_xll.SI.DIMENSIONS(Connection,$D$4,$E$4))/IF($F75=0,12,$F75),"Manual Allocation",AA75)))</f>
        <v>910.03</v>
      </c>
      <c r="P75" s="19" cm="1">
        <f t="array" ref="P75">IF($I75="","",IF($D75="","",_xlfn.SWITCH($I75,"Equal allocation",ROUND($J75/12,2),"Weighted Allocation",$J75*-_xll.SI.TURNOVER(Connection,,$D75,P$2,P$3,$E$5,$E$12,_xll.SI.DIMENSIONS(Connection,$D$4,$E$4))/IF($F75=0,12,$F75),"Manual Allocation",AB75)))</f>
        <v>910.03</v>
      </c>
      <c r="Q75" s="19" cm="1">
        <f t="array" ref="Q75">IF($I75="","",IF($D75="","",_xlfn.SWITCH($I75,"Equal allocation",ROUND($J75/12,2),"Weighted Allocation",$J75*-_xll.SI.TURNOVER(Connection,,$D75,Q$2,Q$3,$E$5,$E$12,_xll.SI.DIMENSIONS(Connection,$D$4,$E$4))/IF($F75=0,12,$F75),"Manual Allocation",AC75)))</f>
        <v>910.03</v>
      </c>
      <c r="R75" s="19" cm="1">
        <f t="array" ref="R75">IF($I75="","",IF($D75="","",_xlfn.SWITCH($I75,"Equal allocation",ROUND($J75/12,2),"Weighted Allocation",$J75*-_xll.SI.TURNOVER(Connection,,$D75,R$2,R$3,$E$5,$E$12,_xll.SI.DIMENSIONS(Connection,$D$4,$E$4))/IF($F75=0,12,$F75),"Manual Allocation",AD75)))</f>
        <v>910.03</v>
      </c>
      <c r="S75" s="19" cm="1">
        <f t="array" ref="S75">IF($I75="","",IF($D75="","",_xlfn.SWITCH($I75,"Equal allocation",ROUND($J75/12,2),"Weighted Allocation",$J75*-_xll.SI.TURNOVER(Connection,,$D75,S$2,S$3,$E$5,$E$12,_xll.SI.DIMENSIONS(Connection,$D$4,$E$4))/IF($F75=0,12,$F75),"Manual Allocation",AE75)))</f>
        <v>910.03</v>
      </c>
      <c r="T75" s="19" cm="1">
        <f t="array" ref="T75">IF($I75="","",IF($D75="","",_xlfn.SWITCH($I75,"Equal allocation",ROUND($J75/12,2),"Weighted Allocation",$J75*-_xll.SI.TURNOVER(Connection,,$D75,T$2,T$3,$E$5,$E$12,_xll.SI.DIMENSIONS(Connection,$D$4,$E$4))/IF($F75=0,12,$F75),"Manual Allocation",AF75)))</f>
        <v>910.03</v>
      </c>
      <c r="U75" s="19" cm="1">
        <f t="array" ref="U75">IF($I75="","",IF($D75="","",_xlfn.SWITCH($I75,"Equal allocation",ROUND($J75/12,2),"Weighted Allocation",$J75*-_xll.SI.TURNOVER(Connection,,$D75,U$2,U$3,$E$5,$E$12,_xll.SI.DIMENSIONS(Connection,$D$4,$E$4))/IF($F75=0,12,$F75),"Manual Allocation",AG75)))</f>
        <v>910.03</v>
      </c>
      <c r="V75" s="19" cm="1">
        <f t="array" ref="V75">IF($I75="","",IF($D75="","",_xlfn.SWITCH($I75,"Equal allocation",ROUND($J75/12,2),"Weighted Allocation",$J75*-_xll.SI.TURNOVER(Connection,,$D75,V$2,V$3,$E$5,$E$12,_xll.SI.DIMENSIONS(Connection,$D$4,$E$4))/IF($F75=0,12,$F75),"Manual Allocation",AH75)))</f>
        <v>910.03</v>
      </c>
      <c r="W75" s="19" cm="1">
        <f t="array" ref="W75">IF($I75="","",IF($D75="","",_xlfn.SWITCH($I75,"Equal allocation",ROUND($J75/12,2),"Weighted Allocation",$J75*-_xll.SI.TURNOVER(Connection,,$D75,W$2,W$3,$E$5,$E$12,_xll.SI.DIMENSIONS(Connection,$D$4,$E$4))/IF($F75=0,12,$F75),"Manual Allocation",AI75)))</f>
        <v>910.03</v>
      </c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</row>
    <row r="76" spans="1:35" s="29" customFormat="1" x14ac:dyDescent="0.45">
      <c r="A76" s="23">
        <v>1</v>
      </c>
      <c r="B76" s="23"/>
      <c r="C76" s="23"/>
      <c r="D76" s="18" t="str">
        <v>60320</v>
      </c>
      <c r="E76" s="18" t="str">
        <v>Repairs and Maintenance</v>
      </c>
      <c r="F76" s="19">
        <v>5228.7299999999996</v>
      </c>
      <c r="G76" s="49"/>
      <c r="H76" s="20" t="str" cm="1">
        <f t="array" ref="H76">IF(I76="","",IF($D76="","",_xll.SI.WRITEBACKBUDGET(Connection,$H$10,$H$11,FALSE,,$D76,,$D$4:$E$5,,$L$4:$W$4,$L76:$W76)))</f>
        <v>Pending</v>
      </c>
      <c r="I76" s="20" t="str">
        <f t="shared" si="2"/>
        <v>Equal Allocation</v>
      </c>
      <c r="J76" s="19">
        <f t="shared" si="3"/>
        <v>5228.7299999999996</v>
      </c>
      <c r="K76" s="19">
        <f t="shared" si="4"/>
        <v>5228.76</v>
      </c>
      <c r="L76" s="19" cm="1">
        <f t="array" ref="L76">IF($I76="","",IF($D76="","",_xlfn.SWITCH($I76,"Equal allocation",ROUND($J76/12,2),"Weighted Allocation",$J76*-_xll.SI.TURNOVER(Connection,,$D76,L$2,L$3,$E$5,$E$12,_xll.SI.DIMENSIONS(Connection,$D$4,$E$4))/IF($F76=0,12,$F76),"Manual Allocation",X76)))</f>
        <v>435.73</v>
      </c>
      <c r="M76" s="19" cm="1">
        <f t="array" ref="M76">IF($I76="","",IF($D76="","",_xlfn.SWITCH($I76,"Equal allocation",ROUND($J76/12,2),"Weighted Allocation",$J76*-_xll.SI.TURNOVER(Connection,,$D76,M$2,M$3,$E$5,$E$12,_xll.SI.DIMENSIONS(Connection,$D$4,$E$4))/IF($F76=0,12,$F76),"Manual Allocation",Y76)))</f>
        <v>435.73</v>
      </c>
      <c r="N76" s="19" cm="1">
        <f t="array" ref="N76">IF($I76="","",IF($D76="","",_xlfn.SWITCH($I76,"Equal allocation",ROUND($J76/12,2),"Weighted Allocation",$J76*-_xll.SI.TURNOVER(Connection,,$D76,N$2,N$3,$E$5,$E$12,_xll.SI.DIMENSIONS(Connection,$D$4,$E$4))/IF($F76=0,12,$F76),"Manual Allocation",Z76)))</f>
        <v>435.73</v>
      </c>
      <c r="O76" s="19" cm="1">
        <f t="array" ref="O76">IF($I76="","",IF($D76="","",_xlfn.SWITCH($I76,"Equal allocation",ROUND($J76/12,2),"Weighted Allocation",$J76*-_xll.SI.TURNOVER(Connection,,$D76,O$2,O$3,$E$5,$E$12,_xll.SI.DIMENSIONS(Connection,$D$4,$E$4))/IF($F76=0,12,$F76),"Manual Allocation",AA76)))</f>
        <v>435.73</v>
      </c>
      <c r="P76" s="19" cm="1">
        <f t="array" ref="P76">IF($I76="","",IF($D76="","",_xlfn.SWITCH($I76,"Equal allocation",ROUND($J76/12,2),"Weighted Allocation",$J76*-_xll.SI.TURNOVER(Connection,,$D76,P$2,P$3,$E$5,$E$12,_xll.SI.DIMENSIONS(Connection,$D$4,$E$4))/IF($F76=0,12,$F76),"Manual Allocation",AB76)))</f>
        <v>435.73</v>
      </c>
      <c r="Q76" s="19" cm="1">
        <f t="array" ref="Q76">IF($I76="","",IF($D76="","",_xlfn.SWITCH($I76,"Equal allocation",ROUND($J76/12,2),"Weighted Allocation",$J76*-_xll.SI.TURNOVER(Connection,,$D76,Q$2,Q$3,$E$5,$E$12,_xll.SI.DIMENSIONS(Connection,$D$4,$E$4))/IF($F76=0,12,$F76),"Manual Allocation",AC76)))</f>
        <v>435.73</v>
      </c>
      <c r="R76" s="19" cm="1">
        <f t="array" ref="R76">IF($I76="","",IF($D76="","",_xlfn.SWITCH($I76,"Equal allocation",ROUND($J76/12,2),"Weighted Allocation",$J76*-_xll.SI.TURNOVER(Connection,,$D76,R$2,R$3,$E$5,$E$12,_xll.SI.DIMENSIONS(Connection,$D$4,$E$4))/IF($F76=0,12,$F76),"Manual Allocation",AD76)))</f>
        <v>435.73</v>
      </c>
      <c r="S76" s="19" cm="1">
        <f t="array" ref="S76">IF($I76="","",IF($D76="","",_xlfn.SWITCH($I76,"Equal allocation",ROUND($J76/12,2),"Weighted Allocation",$J76*-_xll.SI.TURNOVER(Connection,,$D76,S$2,S$3,$E$5,$E$12,_xll.SI.DIMENSIONS(Connection,$D$4,$E$4))/IF($F76=0,12,$F76),"Manual Allocation",AE76)))</f>
        <v>435.73</v>
      </c>
      <c r="T76" s="19" cm="1">
        <f t="array" ref="T76">IF($I76="","",IF($D76="","",_xlfn.SWITCH($I76,"Equal allocation",ROUND($J76/12,2),"Weighted Allocation",$J76*-_xll.SI.TURNOVER(Connection,,$D76,T$2,T$3,$E$5,$E$12,_xll.SI.DIMENSIONS(Connection,$D$4,$E$4))/IF($F76=0,12,$F76),"Manual Allocation",AF76)))</f>
        <v>435.73</v>
      </c>
      <c r="U76" s="19" cm="1">
        <f t="array" ref="U76">IF($I76="","",IF($D76="","",_xlfn.SWITCH($I76,"Equal allocation",ROUND($J76/12,2),"Weighted Allocation",$J76*-_xll.SI.TURNOVER(Connection,,$D76,U$2,U$3,$E$5,$E$12,_xll.SI.DIMENSIONS(Connection,$D$4,$E$4))/IF($F76=0,12,$F76),"Manual Allocation",AG76)))</f>
        <v>435.73</v>
      </c>
      <c r="V76" s="19" cm="1">
        <f t="array" ref="V76">IF($I76="","",IF($D76="","",_xlfn.SWITCH($I76,"Equal allocation",ROUND($J76/12,2),"Weighted Allocation",$J76*-_xll.SI.TURNOVER(Connection,,$D76,V$2,V$3,$E$5,$E$12,_xll.SI.DIMENSIONS(Connection,$D$4,$E$4))/IF($F76=0,12,$F76),"Manual Allocation",AH76)))</f>
        <v>435.73</v>
      </c>
      <c r="W76" s="19" cm="1">
        <f t="array" ref="W76">IF($I76="","",IF($D76="","",_xlfn.SWITCH($I76,"Equal allocation",ROUND($J76/12,2),"Weighted Allocation",$J76*-_xll.SI.TURNOVER(Connection,,$D76,W$2,W$3,$E$5,$E$12,_xll.SI.DIMENSIONS(Connection,$D$4,$E$4))/IF($F76=0,12,$F76),"Manual Allocation",AI76)))</f>
        <v>435.73</v>
      </c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</row>
    <row r="77" spans="1:35" s="29" customFormat="1" x14ac:dyDescent="0.45">
      <c r="A77" s="23">
        <v>1</v>
      </c>
      <c r="B77" s="23"/>
      <c r="C77" s="23"/>
      <c r="D77" s="18" t="str">
        <v>60330</v>
      </c>
      <c r="E77" s="18" t="str">
        <v>Insurance</v>
      </c>
      <c r="F77" s="19">
        <v>28129.35</v>
      </c>
      <c r="G77" s="49"/>
      <c r="H77" s="20" t="str" cm="1">
        <f t="array" ref="H77">IF(I77="","",IF($D77="","",_xll.SI.WRITEBACKBUDGET(Connection,$H$10,$H$11,FALSE,,$D77,,$D$4:$E$5,,$L$4:$W$4,$L77:$W77)))</f>
        <v>Pending</v>
      </c>
      <c r="I77" s="20" t="str">
        <f t="shared" si="2"/>
        <v>Equal Allocation</v>
      </c>
      <c r="J77" s="19">
        <f t="shared" si="3"/>
        <v>28129.35</v>
      </c>
      <c r="K77" s="19">
        <f t="shared" si="4"/>
        <v>28129.320000000003</v>
      </c>
      <c r="L77" s="19" cm="1">
        <f t="array" ref="L77">IF($I77="","",IF($D77="","",_xlfn.SWITCH($I77,"Equal allocation",ROUND($J77/12,2),"Weighted Allocation",$J77*-_xll.SI.TURNOVER(Connection,,$D77,L$2,L$3,$E$5,$E$12,_xll.SI.DIMENSIONS(Connection,$D$4,$E$4))/IF($F77=0,12,$F77),"Manual Allocation",X77)))</f>
        <v>2344.11</v>
      </c>
      <c r="M77" s="19" cm="1">
        <f t="array" ref="M77">IF($I77="","",IF($D77="","",_xlfn.SWITCH($I77,"Equal allocation",ROUND($J77/12,2),"Weighted Allocation",$J77*-_xll.SI.TURNOVER(Connection,,$D77,M$2,M$3,$E$5,$E$12,_xll.SI.DIMENSIONS(Connection,$D$4,$E$4))/IF($F77=0,12,$F77),"Manual Allocation",Y77)))</f>
        <v>2344.11</v>
      </c>
      <c r="N77" s="19" cm="1">
        <f t="array" ref="N77">IF($I77="","",IF($D77="","",_xlfn.SWITCH($I77,"Equal allocation",ROUND($J77/12,2),"Weighted Allocation",$J77*-_xll.SI.TURNOVER(Connection,,$D77,N$2,N$3,$E$5,$E$12,_xll.SI.DIMENSIONS(Connection,$D$4,$E$4))/IF($F77=0,12,$F77),"Manual Allocation",Z77)))</f>
        <v>2344.11</v>
      </c>
      <c r="O77" s="19" cm="1">
        <f t="array" ref="O77">IF($I77="","",IF($D77="","",_xlfn.SWITCH($I77,"Equal allocation",ROUND($J77/12,2),"Weighted Allocation",$J77*-_xll.SI.TURNOVER(Connection,,$D77,O$2,O$3,$E$5,$E$12,_xll.SI.DIMENSIONS(Connection,$D$4,$E$4))/IF($F77=0,12,$F77),"Manual Allocation",AA77)))</f>
        <v>2344.11</v>
      </c>
      <c r="P77" s="19" cm="1">
        <f t="array" ref="P77">IF($I77="","",IF($D77="","",_xlfn.SWITCH($I77,"Equal allocation",ROUND($J77/12,2),"Weighted Allocation",$J77*-_xll.SI.TURNOVER(Connection,,$D77,P$2,P$3,$E$5,$E$12,_xll.SI.DIMENSIONS(Connection,$D$4,$E$4))/IF($F77=0,12,$F77),"Manual Allocation",AB77)))</f>
        <v>2344.11</v>
      </c>
      <c r="Q77" s="19" cm="1">
        <f t="array" ref="Q77">IF($I77="","",IF($D77="","",_xlfn.SWITCH($I77,"Equal allocation",ROUND($J77/12,2),"Weighted Allocation",$J77*-_xll.SI.TURNOVER(Connection,,$D77,Q$2,Q$3,$E$5,$E$12,_xll.SI.DIMENSIONS(Connection,$D$4,$E$4))/IF($F77=0,12,$F77),"Manual Allocation",AC77)))</f>
        <v>2344.11</v>
      </c>
      <c r="R77" s="19" cm="1">
        <f t="array" ref="R77">IF($I77="","",IF($D77="","",_xlfn.SWITCH($I77,"Equal allocation",ROUND($J77/12,2),"Weighted Allocation",$J77*-_xll.SI.TURNOVER(Connection,,$D77,R$2,R$3,$E$5,$E$12,_xll.SI.DIMENSIONS(Connection,$D$4,$E$4))/IF($F77=0,12,$F77),"Manual Allocation",AD77)))</f>
        <v>2344.11</v>
      </c>
      <c r="S77" s="19" cm="1">
        <f t="array" ref="S77">IF($I77="","",IF($D77="","",_xlfn.SWITCH($I77,"Equal allocation",ROUND($J77/12,2),"Weighted Allocation",$J77*-_xll.SI.TURNOVER(Connection,,$D77,S$2,S$3,$E$5,$E$12,_xll.SI.DIMENSIONS(Connection,$D$4,$E$4))/IF($F77=0,12,$F77),"Manual Allocation",AE77)))</f>
        <v>2344.11</v>
      </c>
      <c r="T77" s="19" cm="1">
        <f t="array" ref="T77">IF($I77="","",IF($D77="","",_xlfn.SWITCH($I77,"Equal allocation",ROUND($J77/12,2),"Weighted Allocation",$J77*-_xll.SI.TURNOVER(Connection,,$D77,T$2,T$3,$E$5,$E$12,_xll.SI.DIMENSIONS(Connection,$D$4,$E$4))/IF($F77=0,12,$F77),"Manual Allocation",AF77)))</f>
        <v>2344.11</v>
      </c>
      <c r="U77" s="19" cm="1">
        <f t="array" ref="U77">IF($I77="","",IF($D77="","",_xlfn.SWITCH($I77,"Equal allocation",ROUND($J77/12,2),"Weighted Allocation",$J77*-_xll.SI.TURNOVER(Connection,,$D77,U$2,U$3,$E$5,$E$12,_xll.SI.DIMENSIONS(Connection,$D$4,$E$4))/IF($F77=0,12,$F77),"Manual Allocation",AG77)))</f>
        <v>2344.11</v>
      </c>
      <c r="V77" s="19" cm="1">
        <f t="array" ref="V77">IF($I77="","",IF($D77="","",_xlfn.SWITCH($I77,"Equal allocation",ROUND($J77/12,2),"Weighted Allocation",$J77*-_xll.SI.TURNOVER(Connection,,$D77,V$2,V$3,$E$5,$E$12,_xll.SI.DIMENSIONS(Connection,$D$4,$E$4))/IF($F77=0,12,$F77),"Manual Allocation",AH77)))</f>
        <v>2344.11</v>
      </c>
      <c r="W77" s="19" cm="1">
        <f t="array" ref="W77">IF($I77="","",IF($D77="","",_xlfn.SWITCH($I77,"Equal allocation",ROUND($J77/12,2),"Weighted Allocation",$J77*-_xll.SI.TURNOVER(Connection,,$D77,W$2,W$3,$E$5,$E$12,_xll.SI.DIMENSIONS(Connection,$D$4,$E$4))/IF($F77=0,12,$F77),"Manual Allocation",AI77)))</f>
        <v>2344.11</v>
      </c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</row>
    <row r="78" spans="1:35" s="29" customFormat="1" x14ac:dyDescent="0.45">
      <c r="A78" s="23">
        <v>1</v>
      </c>
      <c r="B78" s="23"/>
      <c r="C78" s="23"/>
      <c r="D78" s="18" t="str">
        <v>60340</v>
      </c>
      <c r="E78" s="18" t="str">
        <v>Office Supplies</v>
      </c>
      <c r="F78" s="19">
        <v>18643.669999999998</v>
      </c>
      <c r="G78" s="49"/>
      <c r="H78" s="20" t="str" cm="1">
        <f t="array" ref="H78">IF(I78="","",IF($D78="","",_xll.SI.WRITEBACKBUDGET(Connection,$H$10,$H$11,FALSE,,$D78,,$D$4:$E$5,,$L$4:$W$4,$L78:$W78)))</f>
        <v>Pending</v>
      </c>
      <c r="I78" s="20" t="str">
        <f t="shared" si="2"/>
        <v>Equal Allocation</v>
      </c>
      <c r="J78" s="19">
        <f t="shared" si="3"/>
        <v>18643.669999999998</v>
      </c>
      <c r="K78" s="19">
        <f t="shared" si="4"/>
        <v>18643.679999999997</v>
      </c>
      <c r="L78" s="19" cm="1">
        <f t="array" ref="L78">IF($I78="","",IF($D78="","",_xlfn.SWITCH($I78,"Equal allocation",ROUND($J78/12,2),"Weighted Allocation",$J78*-_xll.SI.TURNOVER(Connection,,$D78,L$2,L$3,$E$5,$E$12,_xll.SI.DIMENSIONS(Connection,$D$4,$E$4))/IF($F78=0,12,$F78),"Manual Allocation",X78)))</f>
        <v>1553.64</v>
      </c>
      <c r="M78" s="19" cm="1">
        <f t="array" ref="M78">IF($I78="","",IF($D78="","",_xlfn.SWITCH($I78,"Equal allocation",ROUND($J78/12,2),"Weighted Allocation",$J78*-_xll.SI.TURNOVER(Connection,,$D78,M$2,M$3,$E$5,$E$12,_xll.SI.DIMENSIONS(Connection,$D$4,$E$4))/IF($F78=0,12,$F78),"Manual Allocation",Y78)))</f>
        <v>1553.64</v>
      </c>
      <c r="N78" s="19" cm="1">
        <f t="array" ref="N78">IF($I78="","",IF($D78="","",_xlfn.SWITCH($I78,"Equal allocation",ROUND($J78/12,2),"Weighted Allocation",$J78*-_xll.SI.TURNOVER(Connection,,$D78,N$2,N$3,$E$5,$E$12,_xll.SI.DIMENSIONS(Connection,$D$4,$E$4))/IF($F78=0,12,$F78),"Manual Allocation",Z78)))</f>
        <v>1553.64</v>
      </c>
      <c r="O78" s="19" cm="1">
        <f t="array" ref="O78">IF($I78="","",IF($D78="","",_xlfn.SWITCH($I78,"Equal allocation",ROUND($J78/12,2),"Weighted Allocation",$J78*-_xll.SI.TURNOVER(Connection,,$D78,O$2,O$3,$E$5,$E$12,_xll.SI.DIMENSIONS(Connection,$D$4,$E$4))/IF($F78=0,12,$F78),"Manual Allocation",AA78)))</f>
        <v>1553.64</v>
      </c>
      <c r="P78" s="19" cm="1">
        <f t="array" ref="P78">IF($I78="","",IF($D78="","",_xlfn.SWITCH($I78,"Equal allocation",ROUND($J78/12,2),"Weighted Allocation",$J78*-_xll.SI.TURNOVER(Connection,,$D78,P$2,P$3,$E$5,$E$12,_xll.SI.DIMENSIONS(Connection,$D$4,$E$4))/IF($F78=0,12,$F78),"Manual Allocation",AB78)))</f>
        <v>1553.64</v>
      </c>
      <c r="Q78" s="19" cm="1">
        <f t="array" ref="Q78">IF($I78="","",IF($D78="","",_xlfn.SWITCH($I78,"Equal allocation",ROUND($J78/12,2),"Weighted Allocation",$J78*-_xll.SI.TURNOVER(Connection,,$D78,Q$2,Q$3,$E$5,$E$12,_xll.SI.DIMENSIONS(Connection,$D$4,$E$4))/IF($F78=0,12,$F78),"Manual Allocation",AC78)))</f>
        <v>1553.64</v>
      </c>
      <c r="R78" s="19" cm="1">
        <f t="array" ref="R78">IF($I78="","",IF($D78="","",_xlfn.SWITCH($I78,"Equal allocation",ROUND($J78/12,2),"Weighted Allocation",$J78*-_xll.SI.TURNOVER(Connection,,$D78,R$2,R$3,$E$5,$E$12,_xll.SI.DIMENSIONS(Connection,$D$4,$E$4))/IF($F78=0,12,$F78),"Manual Allocation",AD78)))</f>
        <v>1553.64</v>
      </c>
      <c r="S78" s="19" cm="1">
        <f t="array" ref="S78">IF($I78="","",IF($D78="","",_xlfn.SWITCH($I78,"Equal allocation",ROUND($J78/12,2),"Weighted Allocation",$J78*-_xll.SI.TURNOVER(Connection,,$D78,S$2,S$3,$E$5,$E$12,_xll.SI.DIMENSIONS(Connection,$D$4,$E$4))/IF($F78=0,12,$F78),"Manual Allocation",AE78)))</f>
        <v>1553.64</v>
      </c>
      <c r="T78" s="19" cm="1">
        <f t="array" ref="T78">IF($I78="","",IF($D78="","",_xlfn.SWITCH($I78,"Equal allocation",ROUND($J78/12,2),"Weighted Allocation",$J78*-_xll.SI.TURNOVER(Connection,,$D78,T$2,T$3,$E$5,$E$12,_xll.SI.DIMENSIONS(Connection,$D$4,$E$4))/IF($F78=0,12,$F78),"Manual Allocation",AF78)))</f>
        <v>1553.64</v>
      </c>
      <c r="U78" s="19" cm="1">
        <f t="array" ref="U78">IF($I78="","",IF($D78="","",_xlfn.SWITCH($I78,"Equal allocation",ROUND($J78/12,2),"Weighted Allocation",$J78*-_xll.SI.TURNOVER(Connection,,$D78,U$2,U$3,$E$5,$E$12,_xll.SI.DIMENSIONS(Connection,$D$4,$E$4))/IF($F78=0,12,$F78),"Manual Allocation",AG78)))</f>
        <v>1553.64</v>
      </c>
      <c r="V78" s="19" cm="1">
        <f t="array" ref="V78">IF($I78="","",IF($D78="","",_xlfn.SWITCH($I78,"Equal allocation",ROUND($J78/12,2),"Weighted Allocation",$J78*-_xll.SI.TURNOVER(Connection,,$D78,V$2,V$3,$E$5,$E$12,_xll.SI.DIMENSIONS(Connection,$D$4,$E$4))/IF($F78=0,12,$F78),"Manual Allocation",AH78)))</f>
        <v>1553.64</v>
      </c>
      <c r="W78" s="19" cm="1">
        <f t="array" ref="W78">IF($I78="","",IF($D78="","",_xlfn.SWITCH($I78,"Equal allocation",ROUND($J78/12,2),"Weighted Allocation",$J78*-_xll.SI.TURNOVER(Connection,,$D78,W$2,W$3,$E$5,$E$12,_xll.SI.DIMENSIONS(Connection,$D$4,$E$4))/IF($F78=0,12,$F78),"Manual Allocation",AI78)))</f>
        <v>1553.64</v>
      </c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</row>
    <row r="79" spans="1:35" s="29" customFormat="1" x14ac:dyDescent="0.45">
      <c r="A79" s="23">
        <v>1</v>
      </c>
      <c r="B79" s="23"/>
      <c r="C79" s="23"/>
      <c r="D79" s="18" t="str">
        <v>60350</v>
      </c>
      <c r="E79" s="18" t="str">
        <v>Postage and Delivery</v>
      </c>
      <c r="F79" s="19">
        <v>2020.36</v>
      </c>
      <c r="G79" s="49"/>
      <c r="H79" s="20" t="str" cm="1">
        <f t="array" ref="H79">IF(I79="","",IF($D79="","",_xll.SI.WRITEBACKBUDGET(Connection,$H$10,$H$11,FALSE,,$D79,,$D$4:$E$5,,$L$4:$W$4,$L79:$W79)))</f>
        <v>Pending</v>
      </c>
      <c r="I79" s="20" t="str">
        <f t="shared" si="2"/>
        <v>Equal Allocation</v>
      </c>
      <c r="J79" s="19">
        <f t="shared" si="3"/>
        <v>2020.36</v>
      </c>
      <c r="K79" s="19">
        <f t="shared" si="4"/>
        <v>2020.3200000000006</v>
      </c>
      <c r="L79" s="19" cm="1">
        <f t="array" ref="L79">IF($I79="","",IF($D79="","",_xlfn.SWITCH($I79,"Equal allocation",ROUND($J79/12,2),"Weighted Allocation",$J79*-_xll.SI.TURNOVER(Connection,,$D79,L$2,L$3,$E$5,$E$12,_xll.SI.DIMENSIONS(Connection,$D$4,$E$4))/IF($F79=0,12,$F79),"Manual Allocation",X79)))</f>
        <v>168.36</v>
      </c>
      <c r="M79" s="19" cm="1">
        <f t="array" ref="M79">IF($I79="","",IF($D79="","",_xlfn.SWITCH($I79,"Equal allocation",ROUND($J79/12,2),"Weighted Allocation",$J79*-_xll.SI.TURNOVER(Connection,,$D79,M$2,M$3,$E$5,$E$12,_xll.SI.DIMENSIONS(Connection,$D$4,$E$4))/IF($F79=0,12,$F79),"Manual Allocation",Y79)))</f>
        <v>168.36</v>
      </c>
      <c r="N79" s="19" cm="1">
        <f t="array" ref="N79">IF($I79="","",IF($D79="","",_xlfn.SWITCH($I79,"Equal allocation",ROUND($J79/12,2),"Weighted Allocation",$J79*-_xll.SI.TURNOVER(Connection,,$D79,N$2,N$3,$E$5,$E$12,_xll.SI.DIMENSIONS(Connection,$D$4,$E$4))/IF($F79=0,12,$F79),"Manual Allocation",Z79)))</f>
        <v>168.36</v>
      </c>
      <c r="O79" s="19" cm="1">
        <f t="array" ref="O79">IF($I79="","",IF($D79="","",_xlfn.SWITCH($I79,"Equal allocation",ROUND($J79/12,2),"Weighted Allocation",$J79*-_xll.SI.TURNOVER(Connection,,$D79,O$2,O$3,$E$5,$E$12,_xll.SI.DIMENSIONS(Connection,$D$4,$E$4))/IF($F79=0,12,$F79),"Manual Allocation",AA79)))</f>
        <v>168.36</v>
      </c>
      <c r="P79" s="19" cm="1">
        <f t="array" ref="P79">IF($I79="","",IF($D79="","",_xlfn.SWITCH($I79,"Equal allocation",ROUND($J79/12,2),"Weighted Allocation",$J79*-_xll.SI.TURNOVER(Connection,,$D79,P$2,P$3,$E$5,$E$12,_xll.SI.DIMENSIONS(Connection,$D$4,$E$4))/IF($F79=0,12,$F79),"Manual Allocation",AB79)))</f>
        <v>168.36</v>
      </c>
      <c r="Q79" s="19" cm="1">
        <f t="array" ref="Q79">IF($I79="","",IF($D79="","",_xlfn.SWITCH($I79,"Equal allocation",ROUND($J79/12,2),"Weighted Allocation",$J79*-_xll.SI.TURNOVER(Connection,,$D79,Q$2,Q$3,$E$5,$E$12,_xll.SI.DIMENSIONS(Connection,$D$4,$E$4))/IF($F79=0,12,$F79),"Manual Allocation",AC79)))</f>
        <v>168.36</v>
      </c>
      <c r="R79" s="19" cm="1">
        <f t="array" ref="R79">IF($I79="","",IF($D79="","",_xlfn.SWITCH($I79,"Equal allocation",ROUND($J79/12,2),"Weighted Allocation",$J79*-_xll.SI.TURNOVER(Connection,,$D79,R$2,R$3,$E$5,$E$12,_xll.SI.DIMENSIONS(Connection,$D$4,$E$4))/IF($F79=0,12,$F79),"Manual Allocation",AD79)))</f>
        <v>168.36</v>
      </c>
      <c r="S79" s="19" cm="1">
        <f t="array" ref="S79">IF($I79="","",IF($D79="","",_xlfn.SWITCH($I79,"Equal allocation",ROUND($J79/12,2),"Weighted Allocation",$J79*-_xll.SI.TURNOVER(Connection,,$D79,S$2,S$3,$E$5,$E$12,_xll.SI.DIMENSIONS(Connection,$D$4,$E$4))/IF($F79=0,12,$F79),"Manual Allocation",AE79)))</f>
        <v>168.36</v>
      </c>
      <c r="T79" s="19" cm="1">
        <f t="array" ref="T79">IF($I79="","",IF($D79="","",_xlfn.SWITCH($I79,"Equal allocation",ROUND($J79/12,2),"Weighted Allocation",$J79*-_xll.SI.TURNOVER(Connection,,$D79,T$2,T$3,$E$5,$E$12,_xll.SI.DIMENSIONS(Connection,$D$4,$E$4))/IF($F79=0,12,$F79),"Manual Allocation",AF79)))</f>
        <v>168.36</v>
      </c>
      <c r="U79" s="19" cm="1">
        <f t="array" ref="U79">IF($I79="","",IF($D79="","",_xlfn.SWITCH($I79,"Equal allocation",ROUND($J79/12,2),"Weighted Allocation",$J79*-_xll.SI.TURNOVER(Connection,,$D79,U$2,U$3,$E$5,$E$12,_xll.SI.DIMENSIONS(Connection,$D$4,$E$4))/IF($F79=0,12,$F79),"Manual Allocation",AG79)))</f>
        <v>168.36</v>
      </c>
      <c r="V79" s="19" cm="1">
        <f t="array" ref="V79">IF($I79="","",IF($D79="","",_xlfn.SWITCH($I79,"Equal allocation",ROUND($J79/12,2),"Weighted Allocation",$J79*-_xll.SI.TURNOVER(Connection,,$D79,V$2,V$3,$E$5,$E$12,_xll.SI.DIMENSIONS(Connection,$D$4,$E$4))/IF($F79=0,12,$F79),"Manual Allocation",AH79)))</f>
        <v>168.36</v>
      </c>
      <c r="W79" s="19" cm="1">
        <f t="array" ref="W79">IF($I79="","",IF($D79="","",_xlfn.SWITCH($I79,"Equal allocation",ROUND($J79/12,2),"Weighted Allocation",$J79*-_xll.SI.TURNOVER(Connection,,$D79,W$2,W$3,$E$5,$E$12,_xll.SI.DIMENSIONS(Connection,$D$4,$E$4))/IF($F79=0,12,$F79),"Manual Allocation",AI79)))</f>
        <v>168.36</v>
      </c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</row>
    <row r="80" spans="1:35" s="29" customFormat="1" x14ac:dyDescent="0.45">
      <c r="A80" s="23">
        <v>1</v>
      </c>
      <c r="B80" s="23"/>
      <c r="C80" s="23"/>
      <c r="D80" s="18" t="str">
        <v>60360</v>
      </c>
      <c r="E80" s="18" t="str">
        <v>Printing and Reproduction</v>
      </c>
      <c r="F80" s="19">
        <v>18537.27</v>
      </c>
      <c r="G80" s="49"/>
      <c r="H80" s="20" t="str" cm="1">
        <f t="array" ref="H80">IF(I80="","",IF($D80="","",_xll.SI.WRITEBACKBUDGET(Connection,$H$10,$H$11,FALSE,,$D80,,$D$4:$E$5,,$L$4:$W$4,$L80:$W80)))</f>
        <v>Pending</v>
      </c>
      <c r="I80" s="20" t="str">
        <f t="shared" si="2"/>
        <v>Equal Allocation</v>
      </c>
      <c r="J80" s="19">
        <f t="shared" si="3"/>
        <v>18537.27</v>
      </c>
      <c r="K80" s="19">
        <f t="shared" si="4"/>
        <v>18537.240000000002</v>
      </c>
      <c r="L80" s="19" cm="1">
        <f t="array" ref="L80">IF($I80="","",IF($D80="","",_xlfn.SWITCH($I80,"Equal allocation",ROUND($J80/12,2),"Weighted Allocation",$J80*-_xll.SI.TURNOVER(Connection,,$D80,L$2,L$3,$E$5,$E$12,_xll.SI.DIMENSIONS(Connection,$D$4,$E$4))/IF($F80=0,12,$F80),"Manual Allocation",X80)))</f>
        <v>1544.77</v>
      </c>
      <c r="M80" s="19" cm="1">
        <f t="array" ref="M80">IF($I80="","",IF($D80="","",_xlfn.SWITCH($I80,"Equal allocation",ROUND($J80/12,2),"Weighted Allocation",$J80*-_xll.SI.TURNOVER(Connection,,$D80,M$2,M$3,$E$5,$E$12,_xll.SI.DIMENSIONS(Connection,$D$4,$E$4))/IF($F80=0,12,$F80),"Manual Allocation",Y80)))</f>
        <v>1544.77</v>
      </c>
      <c r="N80" s="19" cm="1">
        <f t="array" ref="N80">IF($I80="","",IF($D80="","",_xlfn.SWITCH($I80,"Equal allocation",ROUND($J80/12,2),"Weighted Allocation",$J80*-_xll.SI.TURNOVER(Connection,,$D80,N$2,N$3,$E$5,$E$12,_xll.SI.DIMENSIONS(Connection,$D$4,$E$4))/IF($F80=0,12,$F80),"Manual Allocation",Z80)))</f>
        <v>1544.77</v>
      </c>
      <c r="O80" s="19" cm="1">
        <f t="array" ref="O80">IF($I80="","",IF($D80="","",_xlfn.SWITCH($I80,"Equal allocation",ROUND($J80/12,2),"Weighted Allocation",$J80*-_xll.SI.TURNOVER(Connection,,$D80,O$2,O$3,$E$5,$E$12,_xll.SI.DIMENSIONS(Connection,$D$4,$E$4))/IF($F80=0,12,$F80),"Manual Allocation",AA80)))</f>
        <v>1544.77</v>
      </c>
      <c r="P80" s="19" cm="1">
        <f t="array" ref="P80">IF($I80="","",IF($D80="","",_xlfn.SWITCH($I80,"Equal allocation",ROUND($J80/12,2),"Weighted Allocation",$J80*-_xll.SI.TURNOVER(Connection,,$D80,P$2,P$3,$E$5,$E$12,_xll.SI.DIMENSIONS(Connection,$D$4,$E$4))/IF($F80=0,12,$F80),"Manual Allocation",AB80)))</f>
        <v>1544.77</v>
      </c>
      <c r="Q80" s="19" cm="1">
        <f t="array" ref="Q80">IF($I80="","",IF($D80="","",_xlfn.SWITCH($I80,"Equal allocation",ROUND($J80/12,2),"Weighted Allocation",$J80*-_xll.SI.TURNOVER(Connection,,$D80,Q$2,Q$3,$E$5,$E$12,_xll.SI.DIMENSIONS(Connection,$D$4,$E$4))/IF($F80=0,12,$F80),"Manual Allocation",AC80)))</f>
        <v>1544.77</v>
      </c>
      <c r="R80" s="19" cm="1">
        <f t="array" ref="R80">IF($I80="","",IF($D80="","",_xlfn.SWITCH($I80,"Equal allocation",ROUND($J80/12,2),"Weighted Allocation",$J80*-_xll.SI.TURNOVER(Connection,,$D80,R$2,R$3,$E$5,$E$12,_xll.SI.DIMENSIONS(Connection,$D$4,$E$4))/IF($F80=0,12,$F80),"Manual Allocation",AD80)))</f>
        <v>1544.77</v>
      </c>
      <c r="S80" s="19" cm="1">
        <f t="array" ref="S80">IF($I80="","",IF($D80="","",_xlfn.SWITCH($I80,"Equal allocation",ROUND($J80/12,2),"Weighted Allocation",$J80*-_xll.SI.TURNOVER(Connection,,$D80,S$2,S$3,$E$5,$E$12,_xll.SI.DIMENSIONS(Connection,$D$4,$E$4))/IF($F80=0,12,$F80),"Manual Allocation",AE80)))</f>
        <v>1544.77</v>
      </c>
      <c r="T80" s="19" cm="1">
        <f t="array" ref="T80">IF($I80="","",IF($D80="","",_xlfn.SWITCH($I80,"Equal allocation",ROUND($J80/12,2),"Weighted Allocation",$J80*-_xll.SI.TURNOVER(Connection,,$D80,T$2,T$3,$E$5,$E$12,_xll.SI.DIMENSIONS(Connection,$D$4,$E$4))/IF($F80=0,12,$F80),"Manual Allocation",AF80)))</f>
        <v>1544.77</v>
      </c>
      <c r="U80" s="19" cm="1">
        <f t="array" ref="U80">IF($I80="","",IF($D80="","",_xlfn.SWITCH($I80,"Equal allocation",ROUND($J80/12,2),"Weighted Allocation",$J80*-_xll.SI.TURNOVER(Connection,,$D80,U$2,U$3,$E$5,$E$12,_xll.SI.DIMENSIONS(Connection,$D$4,$E$4))/IF($F80=0,12,$F80),"Manual Allocation",AG80)))</f>
        <v>1544.77</v>
      </c>
      <c r="V80" s="19" cm="1">
        <f t="array" ref="V80">IF($I80="","",IF($D80="","",_xlfn.SWITCH($I80,"Equal allocation",ROUND($J80/12,2),"Weighted Allocation",$J80*-_xll.SI.TURNOVER(Connection,,$D80,V$2,V$3,$E$5,$E$12,_xll.SI.DIMENSIONS(Connection,$D$4,$E$4))/IF($F80=0,12,$F80),"Manual Allocation",AH80)))</f>
        <v>1544.77</v>
      </c>
      <c r="W80" s="19" cm="1">
        <f t="array" ref="W80">IF($I80="","",IF($D80="","",_xlfn.SWITCH($I80,"Equal allocation",ROUND($J80/12,2),"Weighted Allocation",$J80*-_xll.SI.TURNOVER(Connection,,$D80,W$2,W$3,$E$5,$E$12,_xll.SI.DIMENSIONS(Connection,$D$4,$E$4))/IF($F80=0,12,$F80),"Manual Allocation",AI80)))</f>
        <v>1544.77</v>
      </c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</row>
    <row r="81" spans="1:35" s="29" customFormat="1" x14ac:dyDescent="0.45">
      <c r="A81" s="23">
        <v>1</v>
      </c>
      <c r="B81" s="23"/>
      <c r="C81" s="23"/>
      <c r="D81" s="18" t="str">
        <v>60400</v>
      </c>
      <c r="E81" s="18" t="str">
        <v>Software and Licenses</v>
      </c>
      <c r="F81" s="19">
        <v>100732.52</v>
      </c>
      <c r="G81" s="49"/>
      <c r="H81" s="20" t="str" cm="1">
        <f t="array" ref="H81">IF(I81="","",IF($D81="","",_xll.SI.WRITEBACKBUDGET(Connection,$H$10,$H$11,FALSE,,$D81,,$D$4:$E$5,,$L$4:$W$4,$L81:$W81)))</f>
        <v>Pending</v>
      </c>
      <c r="I81" s="20" t="str">
        <f t="shared" si="2"/>
        <v>Equal Allocation</v>
      </c>
      <c r="J81" s="19">
        <f t="shared" si="3"/>
        <v>100732.52</v>
      </c>
      <c r="K81" s="19">
        <f t="shared" si="4"/>
        <v>100732.56000000001</v>
      </c>
      <c r="L81" s="19" cm="1">
        <f t="array" ref="L81">IF($I81="","",IF($D81="","",_xlfn.SWITCH($I81,"Equal allocation",ROUND($J81/12,2),"Weighted Allocation",$J81*-_xll.SI.TURNOVER(Connection,,$D81,L$2,L$3,$E$5,$E$12,_xll.SI.DIMENSIONS(Connection,$D$4,$E$4))/IF($F81=0,12,$F81),"Manual Allocation",X81)))</f>
        <v>8394.3799999999992</v>
      </c>
      <c r="M81" s="19" cm="1">
        <f t="array" ref="M81">IF($I81="","",IF($D81="","",_xlfn.SWITCH($I81,"Equal allocation",ROUND($J81/12,2),"Weighted Allocation",$J81*-_xll.SI.TURNOVER(Connection,,$D81,M$2,M$3,$E$5,$E$12,_xll.SI.DIMENSIONS(Connection,$D$4,$E$4))/IF($F81=0,12,$F81),"Manual Allocation",Y81)))</f>
        <v>8394.3799999999992</v>
      </c>
      <c r="N81" s="19" cm="1">
        <f t="array" ref="N81">IF($I81="","",IF($D81="","",_xlfn.SWITCH($I81,"Equal allocation",ROUND($J81/12,2),"Weighted Allocation",$J81*-_xll.SI.TURNOVER(Connection,,$D81,N$2,N$3,$E$5,$E$12,_xll.SI.DIMENSIONS(Connection,$D$4,$E$4))/IF($F81=0,12,$F81),"Manual Allocation",Z81)))</f>
        <v>8394.3799999999992</v>
      </c>
      <c r="O81" s="19" cm="1">
        <f t="array" ref="O81">IF($I81="","",IF($D81="","",_xlfn.SWITCH($I81,"Equal allocation",ROUND($J81/12,2),"Weighted Allocation",$J81*-_xll.SI.TURNOVER(Connection,,$D81,O$2,O$3,$E$5,$E$12,_xll.SI.DIMENSIONS(Connection,$D$4,$E$4))/IF($F81=0,12,$F81),"Manual Allocation",AA81)))</f>
        <v>8394.3799999999992</v>
      </c>
      <c r="P81" s="19" cm="1">
        <f t="array" ref="P81">IF($I81="","",IF($D81="","",_xlfn.SWITCH($I81,"Equal allocation",ROUND($J81/12,2),"Weighted Allocation",$J81*-_xll.SI.TURNOVER(Connection,,$D81,P$2,P$3,$E$5,$E$12,_xll.SI.DIMENSIONS(Connection,$D$4,$E$4))/IF($F81=0,12,$F81),"Manual Allocation",AB81)))</f>
        <v>8394.3799999999992</v>
      </c>
      <c r="Q81" s="19" cm="1">
        <f t="array" ref="Q81">IF($I81="","",IF($D81="","",_xlfn.SWITCH($I81,"Equal allocation",ROUND($J81/12,2),"Weighted Allocation",$J81*-_xll.SI.TURNOVER(Connection,,$D81,Q$2,Q$3,$E$5,$E$12,_xll.SI.DIMENSIONS(Connection,$D$4,$E$4))/IF($F81=0,12,$F81),"Manual Allocation",AC81)))</f>
        <v>8394.3799999999992</v>
      </c>
      <c r="R81" s="19" cm="1">
        <f t="array" ref="R81">IF($I81="","",IF($D81="","",_xlfn.SWITCH($I81,"Equal allocation",ROUND($J81/12,2),"Weighted Allocation",$J81*-_xll.SI.TURNOVER(Connection,,$D81,R$2,R$3,$E$5,$E$12,_xll.SI.DIMENSIONS(Connection,$D$4,$E$4))/IF($F81=0,12,$F81),"Manual Allocation",AD81)))</f>
        <v>8394.3799999999992</v>
      </c>
      <c r="S81" s="19" cm="1">
        <f t="array" ref="S81">IF($I81="","",IF($D81="","",_xlfn.SWITCH($I81,"Equal allocation",ROUND($J81/12,2),"Weighted Allocation",$J81*-_xll.SI.TURNOVER(Connection,,$D81,S$2,S$3,$E$5,$E$12,_xll.SI.DIMENSIONS(Connection,$D$4,$E$4))/IF($F81=0,12,$F81),"Manual Allocation",AE81)))</f>
        <v>8394.3799999999992</v>
      </c>
      <c r="T81" s="19" cm="1">
        <f t="array" ref="T81">IF($I81="","",IF($D81="","",_xlfn.SWITCH($I81,"Equal allocation",ROUND($J81/12,2),"Weighted Allocation",$J81*-_xll.SI.TURNOVER(Connection,,$D81,T$2,T$3,$E$5,$E$12,_xll.SI.DIMENSIONS(Connection,$D$4,$E$4))/IF($F81=0,12,$F81),"Manual Allocation",AF81)))</f>
        <v>8394.3799999999992</v>
      </c>
      <c r="U81" s="19" cm="1">
        <f t="array" ref="U81">IF($I81="","",IF($D81="","",_xlfn.SWITCH($I81,"Equal allocation",ROUND($J81/12,2),"Weighted Allocation",$J81*-_xll.SI.TURNOVER(Connection,,$D81,U$2,U$3,$E$5,$E$12,_xll.SI.DIMENSIONS(Connection,$D$4,$E$4))/IF($F81=0,12,$F81),"Manual Allocation",AG81)))</f>
        <v>8394.3799999999992</v>
      </c>
      <c r="V81" s="19" cm="1">
        <f t="array" ref="V81">IF($I81="","",IF($D81="","",_xlfn.SWITCH($I81,"Equal allocation",ROUND($J81/12,2),"Weighted Allocation",$J81*-_xll.SI.TURNOVER(Connection,,$D81,V$2,V$3,$E$5,$E$12,_xll.SI.DIMENSIONS(Connection,$D$4,$E$4))/IF($F81=0,12,$F81),"Manual Allocation",AH81)))</f>
        <v>8394.3799999999992</v>
      </c>
      <c r="W81" s="19" cm="1">
        <f t="array" ref="W81">IF($I81="","",IF($D81="","",_xlfn.SWITCH($I81,"Equal allocation",ROUND($J81/12,2),"Weighted Allocation",$J81*-_xll.SI.TURNOVER(Connection,,$D81,W$2,W$3,$E$5,$E$12,_xll.SI.DIMENSIONS(Connection,$D$4,$E$4))/IF($F81=0,12,$F81),"Manual Allocation",AI81)))</f>
        <v>8394.3799999999992</v>
      </c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</row>
    <row r="82" spans="1:35" s="29" customFormat="1" x14ac:dyDescent="0.45">
      <c r="A82" s="23">
        <v>1</v>
      </c>
      <c r="B82" s="23"/>
      <c r="C82" s="23"/>
      <c r="D82" s="18" t="str">
        <v>60410</v>
      </c>
      <c r="E82" s="18" t="str">
        <v>Professional Fees Expense</v>
      </c>
      <c r="F82" s="19">
        <v>118424.71</v>
      </c>
      <c r="G82" s="49"/>
      <c r="H82" s="20" t="str" cm="1">
        <f t="array" ref="H82">IF(I82="","",IF($D82="","",_xll.SI.WRITEBACKBUDGET(Connection,$H$10,$H$11,FALSE,,$D82,,$D$4:$E$5,,$L$4:$W$4,$L82:$W82)))</f>
        <v>Pending</v>
      </c>
      <c r="I82" s="20" t="str">
        <f t="shared" si="2"/>
        <v>Equal Allocation</v>
      </c>
      <c r="J82" s="19">
        <f t="shared" si="3"/>
        <v>118424.71</v>
      </c>
      <c r="K82" s="19">
        <f t="shared" si="4"/>
        <v>118424.75999999997</v>
      </c>
      <c r="L82" s="19" cm="1">
        <f t="array" ref="L82">IF($I82="","",IF($D82="","",_xlfn.SWITCH($I82,"Equal allocation",ROUND($J82/12,2),"Weighted Allocation",$J82*-_xll.SI.TURNOVER(Connection,,$D82,L$2,L$3,$E$5,$E$12,_xll.SI.DIMENSIONS(Connection,$D$4,$E$4))/IF($F82=0,12,$F82),"Manual Allocation",X82)))</f>
        <v>9868.73</v>
      </c>
      <c r="M82" s="19" cm="1">
        <f t="array" ref="M82">IF($I82="","",IF($D82="","",_xlfn.SWITCH($I82,"Equal allocation",ROUND($J82/12,2),"Weighted Allocation",$J82*-_xll.SI.TURNOVER(Connection,,$D82,M$2,M$3,$E$5,$E$12,_xll.SI.DIMENSIONS(Connection,$D$4,$E$4))/IF($F82=0,12,$F82),"Manual Allocation",Y82)))</f>
        <v>9868.73</v>
      </c>
      <c r="N82" s="19" cm="1">
        <f t="array" ref="N82">IF($I82="","",IF($D82="","",_xlfn.SWITCH($I82,"Equal allocation",ROUND($J82/12,2),"Weighted Allocation",$J82*-_xll.SI.TURNOVER(Connection,,$D82,N$2,N$3,$E$5,$E$12,_xll.SI.DIMENSIONS(Connection,$D$4,$E$4))/IF($F82=0,12,$F82),"Manual Allocation",Z82)))</f>
        <v>9868.73</v>
      </c>
      <c r="O82" s="19" cm="1">
        <f t="array" ref="O82">IF($I82="","",IF($D82="","",_xlfn.SWITCH($I82,"Equal allocation",ROUND($J82/12,2),"Weighted Allocation",$J82*-_xll.SI.TURNOVER(Connection,,$D82,O$2,O$3,$E$5,$E$12,_xll.SI.DIMENSIONS(Connection,$D$4,$E$4))/IF($F82=0,12,$F82),"Manual Allocation",AA82)))</f>
        <v>9868.73</v>
      </c>
      <c r="P82" s="19" cm="1">
        <f t="array" ref="P82">IF($I82="","",IF($D82="","",_xlfn.SWITCH($I82,"Equal allocation",ROUND($J82/12,2),"Weighted Allocation",$J82*-_xll.SI.TURNOVER(Connection,,$D82,P$2,P$3,$E$5,$E$12,_xll.SI.DIMENSIONS(Connection,$D$4,$E$4))/IF($F82=0,12,$F82),"Manual Allocation",AB82)))</f>
        <v>9868.73</v>
      </c>
      <c r="Q82" s="19" cm="1">
        <f t="array" ref="Q82">IF($I82="","",IF($D82="","",_xlfn.SWITCH($I82,"Equal allocation",ROUND($J82/12,2),"Weighted Allocation",$J82*-_xll.SI.TURNOVER(Connection,,$D82,Q$2,Q$3,$E$5,$E$12,_xll.SI.DIMENSIONS(Connection,$D$4,$E$4))/IF($F82=0,12,$F82),"Manual Allocation",AC82)))</f>
        <v>9868.73</v>
      </c>
      <c r="R82" s="19" cm="1">
        <f t="array" ref="R82">IF($I82="","",IF($D82="","",_xlfn.SWITCH($I82,"Equal allocation",ROUND($J82/12,2),"Weighted Allocation",$J82*-_xll.SI.TURNOVER(Connection,,$D82,R$2,R$3,$E$5,$E$12,_xll.SI.DIMENSIONS(Connection,$D$4,$E$4))/IF($F82=0,12,$F82),"Manual Allocation",AD82)))</f>
        <v>9868.73</v>
      </c>
      <c r="S82" s="19" cm="1">
        <f t="array" ref="S82">IF($I82="","",IF($D82="","",_xlfn.SWITCH($I82,"Equal allocation",ROUND($J82/12,2),"Weighted Allocation",$J82*-_xll.SI.TURNOVER(Connection,,$D82,S$2,S$3,$E$5,$E$12,_xll.SI.DIMENSIONS(Connection,$D$4,$E$4))/IF($F82=0,12,$F82),"Manual Allocation",AE82)))</f>
        <v>9868.73</v>
      </c>
      <c r="T82" s="19" cm="1">
        <f t="array" ref="T82">IF($I82="","",IF($D82="","",_xlfn.SWITCH($I82,"Equal allocation",ROUND($J82/12,2),"Weighted Allocation",$J82*-_xll.SI.TURNOVER(Connection,,$D82,T$2,T$3,$E$5,$E$12,_xll.SI.DIMENSIONS(Connection,$D$4,$E$4))/IF($F82=0,12,$F82),"Manual Allocation",AF82)))</f>
        <v>9868.73</v>
      </c>
      <c r="U82" s="19" cm="1">
        <f t="array" ref="U82">IF($I82="","",IF($D82="","",_xlfn.SWITCH($I82,"Equal allocation",ROUND($J82/12,2),"Weighted Allocation",$J82*-_xll.SI.TURNOVER(Connection,,$D82,U$2,U$3,$E$5,$E$12,_xll.SI.DIMENSIONS(Connection,$D$4,$E$4))/IF($F82=0,12,$F82),"Manual Allocation",AG82)))</f>
        <v>9868.73</v>
      </c>
      <c r="V82" s="19" cm="1">
        <f t="array" ref="V82">IF($I82="","",IF($D82="","",_xlfn.SWITCH($I82,"Equal allocation",ROUND($J82/12,2),"Weighted Allocation",$J82*-_xll.SI.TURNOVER(Connection,,$D82,V$2,V$3,$E$5,$E$12,_xll.SI.DIMENSIONS(Connection,$D$4,$E$4))/IF($F82=0,12,$F82),"Manual Allocation",AH82)))</f>
        <v>9868.73</v>
      </c>
      <c r="W82" s="19" cm="1">
        <f t="array" ref="W82">IF($I82="","",IF($D82="","",_xlfn.SWITCH($I82,"Equal allocation",ROUND($J82/12,2),"Weighted Allocation",$J82*-_xll.SI.TURNOVER(Connection,,$D82,W$2,W$3,$E$5,$E$12,_xll.SI.DIMENSIONS(Connection,$D$4,$E$4))/IF($F82=0,12,$F82),"Manual Allocation",AI82)))</f>
        <v>9868.73</v>
      </c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</row>
    <row r="83" spans="1:35" s="29" customFormat="1" x14ac:dyDescent="0.45">
      <c r="A83" s="23">
        <v>1</v>
      </c>
      <c r="B83" s="23"/>
      <c r="C83" s="23"/>
      <c r="D83" s="18" t="str">
        <v>60500</v>
      </c>
      <c r="E83" s="18" t="str">
        <v>Marketing and Advertising</v>
      </c>
      <c r="F83" s="19">
        <v>42258.91</v>
      </c>
      <c r="G83" s="49"/>
      <c r="H83" s="20" t="str" cm="1">
        <f t="array" ref="H83">IF(I83="","",IF($D83="","",_xll.SI.WRITEBACKBUDGET(Connection,$H$10,$H$11,FALSE,,$D83,,$D$4:$E$5,,$L$4:$W$4,$L83:$W83)))</f>
        <v>Pending</v>
      </c>
      <c r="I83" s="20" t="str">
        <f t="shared" si="2"/>
        <v>Equal Allocation</v>
      </c>
      <c r="J83" s="19">
        <f t="shared" si="3"/>
        <v>42258.91</v>
      </c>
      <c r="K83" s="19">
        <f t="shared" si="4"/>
        <v>42258.960000000014</v>
      </c>
      <c r="L83" s="19" cm="1">
        <f t="array" ref="L83">IF($I83="","",IF($D83="","",_xlfn.SWITCH($I83,"Equal allocation",ROUND($J83/12,2),"Weighted Allocation",$J83*-_xll.SI.TURNOVER(Connection,,$D83,L$2,L$3,$E$5,$E$12,_xll.SI.DIMENSIONS(Connection,$D$4,$E$4))/IF($F83=0,12,$F83),"Manual Allocation",X83)))</f>
        <v>3521.58</v>
      </c>
      <c r="M83" s="19" cm="1">
        <f t="array" ref="M83">IF($I83="","",IF($D83="","",_xlfn.SWITCH($I83,"Equal allocation",ROUND($J83/12,2),"Weighted Allocation",$J83*-_xll.SI.TURNOVER(Connection,,$D83,M$2,M$3,$E$5,$E$12,_xll.SI.DIMENSIONS(Connection,$D$4,$E$4))/IF($F83=0,12,$F83),"Manual Allocation",Y83)))</f>
        <v>3521.58</v>
      </c>
      <c r="N83" s="19" cm="1">
        <f t="array" ref="N83">IF($I83="","",IF($D83="","",_xlfn.SWITCH($I83,"Equal allocation",ROUND($J83/12,2),"Weighted Allocation",$J83*-_xll.SI.TURNOVER(Connection,,$D83,N$2,N$3,$E$5,$E$12,_xll.SI.DIMENSIONS(Connection,$D$4,$E$4))/IF($F83=0,12,$F83),"Manual Allocation",Z83)))</f>
        <v>3521.58</v>
      </c>
      <c r="O83" s="19" cm="1">
        <f t="array" ref="O83">IF($I83="","",IF($D83="","",_xlfn.SWITCH($I83,"Equal allocation",ROUND($J83/12,2),"Weighted Allocation",$J83*-_xll.SI.TURNOVER(Connection,,$D83,O$2,O$3,$E$5,$E$12,_xll.SI.DIMENSIONS(Connection,$D$4,$E$4))/IF($F83=0,12,$F83),"Manual Allocation",AA83)))</f>
        <v>3521.58</v>
      </c>
      <c r="P83" s="19" cm="1">
        <f t="array" ref="P83">IF($I83="","",IF($D83="","",_xlfn.SWITCH($I83,"Equal allocation",ROUND($J83/12,2),"Weighted Allocation",$J83*-_xll.SI.TURNOVER(Connection,,$D83,P$2,P$3,$E$5,$E$12,_xll.SI.DIMENSIONS(Connection,$D$4,$E$4))/IF($F83=0,12,$F83),"Manual Allocation",AB83)))</f>
        <v>3521.58</v>
      </c>
      <c r="Q83" s="19" cm="1">
        <f t="array" ref="Q83">IF($I83="","",IF($D83="","",_xlfn.SWITCH($I83,"Equal allocation",ROUND($J83/12,2),"Weighted Allocation",$J83*-_xll.SI.TURNOVER(Connection,,$D83,Q$2,Q$3,$E$5,$E$12,_xll.SI.DIMENSIONS(Connection,$D$4,$E$4))/IF($F83=0,12,$F83),"Manual Allocation",AC83)))</f>
        <v>3521.58</v>
      </c>
      <c r="R83" s="19" cm="1">
        <f t="array" ref="R83">IF($I83="","",IF($D83="","",_xlfn.SWITCH($I83,"Equal allocation",ROUND($J83/12,2),"Weighted Allocation",$J83*-_xll.SI.TURNOVER(Connection,,$D83,R$2,R$3,$E$5,$E$12,_xll.SI.DIMENSIONS(Connection,$D$4,$E$4))/IF($F83=0,12,$F83),"Manual Allocation",AD83)))</f>
        <v>3521.58</v>
      </c>
      <c r="S83" s="19" cm="1">
        <f t="array" ref="S83">IF($I83="","",IF($D83="","",_xlfn.SWITCH($I83,"Equal allocation",ROUND($J83/12,2),"Weighted Allocation",$J83*-_xll.SI.TURNOVER(Connection,,$D83,S$2,S$3,$E$5,$E$12,_xll.SI.DIMENSIONS(Connection,$D$4,$E$4))/IF($F83=0,12,$F83),"Manual Allocation",AE83)))</f>
        <v>3521.58</v>
      </c>
      <c r="T83" s="19" cm="1">
        <f t="array" ref="T83">IF($I83="","",IF($D83="","",_xlfn.SWITCH($I83,"Equal allocation",ROUND($J83/12,2),"Weighted Allocation",$J83*-_xll.SI.TURNOVER(Connection,,$D83,T$2,T$3,$E$5,$E$12,_xll.SI.DIMENSIONS(Connection,$D$4,$E$4))/IF($F83=0,12,$F83),"Manual Allocation",AF83)))</f>
        <v>3521.58</v>
      </c>
      <c r="U83" s="19" cm="1">
        <f t="array" ref="U83">IF($I83="","",IF($D83="","",_xlfn.SWITCH($I83,"Equal allocation",ROUND($J83/12,2),"Weighted Allocation",$J83*-_xll.SI.TURNOVER(Connection,,$D83,U$2,U$3,$E$5,$E$12,_xll.SI.DIMENSIONS(Connection,$D$4,$E$4))/IF($F83=0,12,$F83),"Manual Allocation",AG83)))</f>
        <v>3521.58</v>
      </c>
      <c r="V83" s="19" cm="1">
        <f t="array" ref="V83">IF($I83="","",IF($D83="","",_xlfn.SWITCH($I83,"Equal allocation",ROUND($J83/12,2),"Weighted Allocation",$J83*-_xll.SI.TURNOVER(Connection,,$D83,V$2,V$3,$E$5,$E$12,_xll.SI.DIMENSIONS(Connection,$D$4,$E$4))/IF($F83=0,12,$F83),"Manual Allocation",AH83)))</f>
        <v>3521.58</v>
      </c>
      <c r="W83" s="19" cm="1">
        <f t="array" ref="W83">IF($I83="","",IF($D83="","",_xlfn.SWITCH($I83,"Equal allocation",ROUND($J83/12,2),"Weighted Allocation",$J83*-_xll.SI.TURNOVER(Connection,,$D83,W$2,W$3,$E$5,$E$12,_xll.SI.DIMENSIONS(Connection,$D$4,$E$4))/IF($F83=0,12,$F83),"Manual Allocation",AI83)))</f>
        <v>3521.58</v>
      </c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</row>
    <row r="84" spans="1:35" s="29" customFormat="1" x14ac:dyDescent="0.45">
      <c r="A84" s="23">
        <v>1</v>
      </c>
      <c r="B84" s="23"/>
      <c r="C84" s="23"/>
      <c r="D84" s="18" t="str">
        <v>60510</v>
      </c>
      <c r="E84" s="18" t="str">
        <v>Trade Shows and Exhibits</v>
      </c>
      <c r="F84" s="19">
        <v>20419.2</v>
      </c>
      <c r="G84" s="49"/>
      <c r="H84" s="20" t="str" cm="1">
        <f t="array" ref="H84">IF(I84="","",IF($D84="","",_xll.SI.WRITEBACKBUDGET(Connection,$H$10,$H$11,FALSE,,$D84,,$D$4:$E$5,,$L$4:$W$4,$L84:$W84)))</f>
        <v>Pending</v>
      </c>
      <c r="I84" s="20" t="str">
        <f t="shared" si="2"/>
        <v>Equal Allocation</v>
      </c>
      <c r="J84" s="19">
        <f t="shared" si="3"/>
        <v>20419.2</v>
      </c>
      <c r="K84" s="19">
        <f t="shared" si="4"/>
        <v>20419.199999999997</v>
      </c>
      <c r="L84" s="19" cm="1">
        <f t="array" ref="L84">IF($I84="","",IF($D84="","",_xlfn.SWITCH($I84,"Equal allocation",ROUND($J84/12,2),"Weighted Allocation",$J84*-_xll.SI.TURNOVER(Connection,,$D84,L$2,L$3,$E$5,$E$12,_xll.SI.DIMENSIONS(Connection,$D$4,$E$4))/IF($F84=0,12,$F84),"Manual Allocation",X84)))</f>
        <v>1701.6</v>
      </c>
      <c r="M84" s="19" cm="1">
        <f t="array" ref="M84">IF($I84="","",IF($D84="","",_xlfn.SWITCH($I84,"Equal allocation",ROUND($J84/12,2),"Weighted Allocation",$J84*-_xll.SI.TURNOVER(Connection,,$D84,M$2,M$3,$E$5,$E$12,_xll.SI.DIMENSIONS(Connection,$D$4,$E$4))/IF($F84=0,12,$F84),"Manual Allocation",Y84)))</f>
        <v>1701.6</v>
      </c>
      <c r="N84" s="19" cm="1">
        <f t="array" ref="N84">IF($I84="","",IF($D84="","",_xlfn.SWITCH($I84,"Equal allocation",ROUND($J84/12,2),"Weighted Allocation",$J84*-_xll.SI.TURNOVER(Connection,,$D84,N$2,N$3,$E$5,$E$12,_xll.SI.DIMENSIONS(Connection,$D$4,$E$4))/IF($F84=0,12,$F84),"Manual Allocation",Z84)))</f>
        <v>1701.6</v>
      </c>
      <c r="O84" s="19" cm="1">
        <f t="array" ref="O84">IF($I84="","",IF($D84="","",_xlfn.SWITCH($I84,"Equal allocation",ROUND($J84/12,2),"Weighted Allocation",$J84*-_xll.SI.TURNOVER(Connection,,$D84,O$2,O$3,$E$5,$E$12,_xll.SI.DIMENSIONS(Connection,$D$4,$E$4))/IF($F84=0,12,$F84),"Manual Allocation",AA84)))</f>
        <v>1701.6</v>
      </c>
      <c r="P84" s="19" cm="1">
        <f t="array" ref="P84">IF($I84="","",IF($D84="","",_xlfn.SWITCH($I84,"Equal allocation",ROUND($J84/12,2),"Weighted Allocation",$J84*-_xll.SI.TURNOVER(Connection,,$D84,P$2,P$3,$E$5,$E$12,_xll.SI.DIMENSIONS(Connection,$D$4,$E$4))/IF($F84=0,12,$F84),"Manual Allocation",AB84)))</f>
        <v>1701.6</v>
      </c>
      <c r="Q84" s="19" cm="1">
        <f t="array" ref="Q84">IF($I84="","",IF($D84="","",_xlfn.SWITCH($I84,"Equal allocation",ROUND($J84/12,2),"Weighted Allocation",$J84*-_xll.SI.TURNOVER(Connection,,$D84,Q$2,Q$3,$E$5,$E$12,_xll.SI.DIMENSIONS(Connection,$D$4,$E$4))/IF($F84=0,12,$F84),"Manual Allocation",AC84)))</f>
        <v>1701.6</v>
      </c>
      <c r="R84" s="19" cm="1">
        <f t="array" ref="R84">IF($I84="","",IF($D84="","",_xlfn.SWITCH($I84,"Equal allocation",ROUND($J84/12,2),"Weighted Allocation",$J84*-_xll.SI.TURNOVER(Connection,,$D84,R$2,R$3,$E$5,$E$12,_xll.SI.DIMENSIONS(Connection,$D$4,$E$4))/IF($F84=0,12,$F84),"Manual Allocation",AD84)))</f>
        <v>1701.6</v>
      </c>
      <c r="S84" s="19" cm="1">
        <f t="array" ref="S84">IF($I84="","",IF($D84="","",_xlfn.SWITCH($I84,"Equal allocation",ROUND($J84/12,2),"Weighted Allocation",$J84*-_xll.SI.TURNOVER(Connection,,$D84,S$2,S$3,$E$5,$E$12,_xll.SI.DIMENSIONS(Connection,$D$4,$E$4))/IF($F84=0,12,$F84),"Manual Allocation",AE84)))</f>
        <v>1701.6</v>
      </c>
      <c r="T84" s="19" cm="1">
        <f t="array" ref="T84">IF($I84="","",IF($D84="","",_xlfn.SWITCH($I84,"Equal allocation",ROUND($J84/12,2),"Weighted Allocation",$J84*-_xll.SI.TURNOVER(Connection,,$D84,T$2,T$3,$E$5,$E$12,_xll.SI.DIMENSIONS(Connection,$D$4,$E$4))/IF($F84=0,12,$F84),"Manual Allocation",AF84)))</f>
        <v>1701.6</v>
      </c>
      <c r="U84" s="19" cm="1">
        <f t="array" ref="U84">IF($I84="","",IF($D84="","",_xlfn.SWITCH($I84,"Equal allocation",ROUND($J84/12,2),"Weighted Allocation",$J84*-_xll.SI.TURNOVER(Connection,,$D84,U$2,U$3,$E$5,$E$12,_xll.SI.DIMENSIONS(Connection,$D$4,$E$4))/IF($F84=0,12,$F84),"Manual Allocation",AG84)))</f>
        <v>1701.6</v>
      </c>
      <c r="V84" s="19" cm="1">
        <f t="array" ref="V84">IF($I84="","",IF($D84="","",_xlfn.SWITCH($I84,"Equal allocation",ROUND($J84/12,2),"Weighted Allocation",$J84*-_xll.SI.TURNOVER(Connection,,$D84,V$2,V$3,$E$5,$E$12,_xll.SI.DIMENSIONS(Connection,$D$4,$E$4))/IF($F84=0,12,$F84),"Manual Allocation",AH84)))</f>
        <v>1701.6</v>
      </c>
      <c r="W84" s="19" cm="1">
        <f t="array" ref="W84">IF($I84="","",IF($D84="","",_xlfn.SWITCH($I84,"Equal allocation",ROUND($J84/12,2),"Weighted Allocation",$J84*-_xll.SI.TURNOVER(Connection,,$D84,W$2,W$3,$E$5,$E$12,_xll.SI.DIMENSIONS(Connection,$D$4,$E$4))/IF($F84=0,12,$F84),"Manual Allocation",AI84)))</f>
        <v>1701.6</v>
      </c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</row>
    <row r="85" spans="1:35" s="29" customFormat="1" x14ac:dyDescent="0.45">
      <c r="A85" s="23">
        <v>1</v>
      </c>
      <c r="B85" s="23"/>
      <c r="C85" s="23"/>
      <c r="D85" s="18" t="str">
        <v>60600</v>
      </c>
      <c r="E85" s="18" t="str">
        <v>Bank Charges</v>
      </c>
      <c r="F85" s="19">
        <v>1420.47</v>
      </c>
      <c r="G85" s="49"/>
      <c r="H85" s="20" t="str" cm="1">
        <f t="array" ref="H85">IF(I85="","",IF($D85="","",_xll.SI.WRITEBACKBUDGET(Connection,$H$10,$H$11,FALSE,,$D85,,$D$4:$E$5,,$L$4:$W$4,$L85:$W85)))</f>
        <v>Pending</v>
      </c>
      <c r="I85" s="20" t="str">
        <f t="shared" si="2"/>
        <v>Equal Allocation</v>
      </c>
      <c r="J85" s="19">
        <f t="shared" si="3"/>
        <v>1420.47</v>
      </c>
      <c r="K85" s="19">
        <f t="shared" si="4"/>
        <v>1420.4399999999996</v>
      </c>
      <c r="L85" s="19" cm="1">
        <f t="array" ref="L85">IF($I85="","",IF($D85="","",_xlfn.SWITCH($I85,"Equal allocation",ROUND($J85/12,2),"Weighted Allocation",$J85*-_xll.SI.TURNOVER(Connection,,$D85,L$2,L$3,$E$5,$E$12,_xll.SI.DIMENSIONS(Connection,$D$4,$E$4))/IF($F85=0,12,$F85),"Manual Allocation",X85)))</f>
        <v>118.37</v>
      </c>
      <c r="M85" s="19" cm="1">
        <f t="array" ref="M85">IF($I85="","",IF($D85="","",_xlfn.SWITCH($I85,"Equal allocation",ROUND($J85/12,2),"Weighted Allocation",$J85*-_xll.SI.TURNOVER(Connection,,$D85,M$2,M$3,$E$5,$E$12,_xll.SI.DIMENSIONS(Connection,$D$4,$E$4))/IF($F85=0,12,$F85),"Manual Allocation",Y85)))</f>
        <v>118.37</v>
      </c>
      <c r="N85" s="19" cm="1">
        <f t="array" ref="N85">IF($I85="","",IF($D85="","",_xlfn.SWITCH($I85,"Equal allocation",ROUND($J85/12,2),"Weighted Allocation",$J85*-_xll.SI.TURNOVER(Connection,,$D85,N$2,N$3,$E$5,$E$12,_xll.SI.DIMENSIONS(Connection,$D$4,$E$4))/IF($F85=0,12,$F85),"Manual Allocation",Z85)))</f>
        <v>118.37</v>
      </c>
      <c r="O85" s="19" cm="1">
        <f t="array" ref="O85">IF($I85="","",IF($D85="","",_xlfn.SWITCH($I85,"Equal allocation",ROUND($J85/12,2),"Weighted Allocation",$J85*-_xll.SI.TURNOVER(Connection,,$D85,O$2,O$3,$E$5,$E$12,_xll.SI.DIMENSIONS(Connection,$D$4,$E$4))/IF($F85=0,12,$F85),"Manual Allocation",AA85)))</f>
        <v>118.37</v>
      </c>
      <c r="P85" s="19" cm="1">
        <f t="array" ref="P85">IF($I85="","",IF($D85="","",_xlfn.SWITCH($I85,"Equal allocation",ROUND($J85/12,2),"Weighted Allocation",$J85*-_xll.SI.TURNOVER(Connection,,$D85,P$2,P$3,$E$5,$E$12,_xll.SI.DIMENSIONS(Connection,$D$4,$E$4))/IF($F85=0,12,$F85),"Manual Allocation",AB85)))</f>
        <v>118.37</v>
      </c>
      <c r="Q85" s="19" cm="1">
        <f t="array" ref="Q85">IF($I85="","",IF($D85="","",_xlfn.SWITCH($I85,"Equal allocation",ROUND($J85/12,2),"Weighted Allocation",$J85*-_xll.SI.TURNOVER(Connection,,$D85,Q$2,Q$3,$E$5,$E$12,_xll.SI.DIMENSIONS(Connection,$D$4,$E$4))/IF($F85=0,12,$F85),"Manual Allocation",AC85)))</f>
        <v>118.37</v>
      </c>
      <c r="R85" s="19" cm="1">
        <f t="array" ref="R85">IF($I85="","",IF($D85="","",_xlfn.SWITCH($I85,"Equal allocation",ROUND($J85/12,2),"Weighted Allocation",$J85*-_xll.SI.TURNOVER(Connection,,$D85,R$2,R$3,$E$5,$E$12,_xll.SI.DIMENSIONS(Connection,$D$4,$E$4))/IF($F85=0,12,$F85),"Manual Allocation",AD85)))</f>
        <v>118.37</v>
      </c>
      <c r="S85" s="19" cm="1">
        <f t="array" ref="S85">IF($I85="","",IF($D85="","",_xlfn.SWITCH($I85,"Equal allocation",ROUND($J85/12,2),"Weighted Allocation",$J85*-_xll.SI.TURNOVER(Connection,,$D85,S$2,S$3,$E$5,$E$12,_xll.SI.DIMENSIONS(Connection,$D$4,$E$4))/IF($F85=0,12,$F85),"Manual Allocation",AE85)))</f>
        <v>118.37</v>
      </c>
      <c r="T85" s="19" cm="1">
        <f t="array" ref="T85">IF($I85="","",IF($D85="","",_xlfn.SWITCH($I85,"Equal allocation",ROUND($J85/12,2),"Weighted Allocation",$J85*-_xll.SI.TURNOVER(Connection,,$D85,T$2,T$3,$E$5,$E$12,_xll.SI.DIMENSIONS(Connection,$D$4,$E$4))/IF($F85=0,12,$F85),"Manual Allocation",AF85)))</f>
        <v>118.37</v>
      </c>
      <c r="U85" s="19" cm="1">
        <f t="array" ref="U85">IF($I85="","",IF($D85="","",_xlfn.SWITCH($I85,"Equal allocation",ROUND($J85/12,2),"Weighted Allocation",$J85*-_xll.SI.TURNOVER(Connection,,$D85,U$2,U$3,$E$5,$E$12,_xll.SI.DIMENSIONS(Connection,$D$4,$E$4))/IF($F85=0,12,$F85),"Manual Allocation",AG85)))</f>
        <v>118.37</v>
      </c>
      <c r="V85" s="19" cm="1">
        <f t="array" ref="V85">IF($I85="","",IF($D85="","",_xlfn.SWITCH($I85,"Equal allocation",ROUND($J85/12,2),"Weighted Allocation",$J85*-_xll.SI.TURNOVER(Connection,,$D85,V$2,V$3,$E$5,$E$12,_xll.SI.DIMENSIONS(Connection,$D$4,$E$4))/IF($F85=0,12,$F85),"Manual Allocation",AH85)))</f>
        <v>118.37</v>
      </c>
      <c r="W85" s="19" cm="1">
        <f t="array" ref="W85">IF($I85="","",IF($D85="","",_xlfn.SWITCH($I85,"Equal allocation",ROUND($J85/12,2),"Weighted Allocation",$J85*-_xll.SI.TURNOVER(Connection,,$D85,W$2,W$3,$E$5,$E$12,_xll.SI.DIMENSIONS(Connection,$D$4,$E$4))/IF($F85=0,12,$F85),"Manual Allocation",AI85)))</f>
        <v>118.37</v>
      </c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</row>
    <row r="86" spans="1:35" s="29" customFormat="1" x14ac:dyDescent="0.45">
      <c r="A86" s="23">
        <v>1</v>
      </c>
      <c r="B86" s="23"/>
      <c r="C86" s="23"/>
      <c r="D86" s="18" t="str">
        <v>60610</v>
      </c>
      <c r="E86" s="18" t="str">
        <v>Excise Tax</v>
      </c>
      <c r="F86" s="19">
        <v>1953.14</v>
      </c>
      <c r="G86" s="49"/>
      <c r="H86" s="20" t="str" cm="1">
        <f t="array" ref="H86">IF(I86="","",IF($D86="","",_xll.SI.WRITEBACKBUDGET(Connection,$H$10,$H$11,FALSE,,$D86,,$D$4:$E$5,,$L$4:$W$4,$L86:$W86)))</f>
        <v>Pending</v>
      </c>
      <c r="I86" s="20" t="str">
        <f t="shared" si="2"/>
        <v>Equal Allocation</v>
      </c>
      <c r="J86" s="19">
        <f t="shared" si="3"/>
        <v>1953.14</v>
      </c>
      <c r="K86" s="19">
        <f t="shared" si="4"/>
        <v>1953.12</v>
      </c>
      <c r="L86" s="19" cm="1">
        <f t="array" ref="L86">IF($I86="","",IF($D86="","",_xlfn.SWITCH($I86,"Equal allocation",ROUND($J86/12,2),"Weighted Allocation",$J86*-_xll.SI.TURNOVER(Connection,,$D86,L$2,L$3,$E$5,$E$12,_xll.SI.DIMENSIONS(Connection,$D$4,$E$4))/IF($F86=0,12,$F86),"Manual Allocation",X86)))</f>
        <v>162.76</v>
      </c>
      <c r="M86" s="19" cm="1">
        <f t="array" ref="M86">IF($I86="","",IF($D86="","",_xlfn.SWITCH($I86,"Equal allocation",ROUND($J86/12,2),"Weighted Allocation",$J86*-_xll.SI.TURNOVER(Connection,,$D86,M$2,M$3,$E$5,$E$12,_xll.SI.DIMENSIONS(Connection,$D$4,$E$4))/IF($F86=0,12,$F86),"Manual Allocation",Y86)))</f>
        <v>162.76</v>
      </c>
      <c r="N86" s="19" cm="1">
        <f t="array" ref="N86">IF($I86="","",IF($D86="","",_xlfn.SWITCH($I86,"Equal allocation",ROUND($J86/12,2),"Weighted Allocation",$J86*-_xll.SI.TURNOVER(Connection,,$D86,N$2,N$3,$E$5,$E$12,_xll.SI.DIMENSIONS(Connection,$D$4,$E$4))/IF($F86=0,12,$F86),"Manual Allocation",Z86)))</f>
        <v>162.76</v>
      </c>
      <c r="O86" s="19" cm="1">
        <f t="array" ref="O86">IF($I86="","",IF($D86="","",_xlfn.SWITCH($I86,"Equal allocation",ROUND($J86/12,2),"Weighted Allocation",$J86*-_xll.SI.TURNOVER(Connection,,$D86,O$2,O$3,$E$5,$E$12,_xll.SI.DIMENSIONS(Connection,$D$4,$E$4))/IF($F86=0,12,$F86),"Manual Allocation",AA86)))</f>
        <v>162.76</v>
      </c>
      <c r="P86" s="19" cm="1">
        <f t="array" ref="P86">IF($I86="","",IF($D86="","",_xlfn.SWITCH($I86,"Equal allocation",ROUND($J86/12,2),"Weighted Allocation",$J86*-_xll.SI.TURNOVER(Connection,,$D86,P$2,P$3,$E$5,$E$12,_xll.SI.DIMENSIONS(Connection,$D$4,$E$4))/IF($F86=0,12,$F86),"Manual Allocation",AB86)))</f>
        <v>162.76</v>
      </c>
      <c r="Q86" s="19" cm="1">
        <f t="array" ref="Q86">IF($I86="","",IF($D86="","",_xlfn.SWITCH($I86,"Equal allocation",ROUND($J86/12,2),"Weighted Allocation",$J86*-_xll.SI.TURNOVER(Connection,,$D86,Q$2,Q$3,$E$5,$E$12,_xll.SI.DIMENSIONS(Connection,$D$4,$E$4))/IF($F86=0,12,$F86),"Manual Allocation",AC86)))</f>
        <v>162.76</v>
      </c>
      <c r="R86" s="19" cm="1">
        <f t="array" ref="R86">IF($I86="","",IF($D86="","",_xlfn.SWITCH($I86,"Equal allocation",ROUND($J86/12,2),"Weighted Allocation",$J86*-_xll.SI.TURNOVER(Connection,,$D86,R$2,R$3,$E$5,$E$12,_xll.SI.DIMENSIONS(Connection,$D$4,$E$4))/IF($F86=0,12,$F86),"Manual Allocation",AD86)))</f>
        <v>162.76</v>
      </c>
      <c r="S86" s="19" cm="1">
        <f t="array" ref="S86">IF($I86="","",IF($D86="","",_xlfn.SWITCH($I86,"Equal allocation",ROUND($J86/12,2),"Weighted Allocation",$J86*-_xll.SI.TURNOVER(Connection,,$D86,S$2,S$3,$E$5,$E$12,_xll.SI.DIMENSIONS(Connection,$D$4,$E$4))/IF($F86=0,12,$F86),"Manual Allocation",AE86)))</f>
        <v>162.76</v>
      </c>
      <c r="T86" s="19" cm="1">
        <f t="array" ref="T86">IF($I86="","",IF($D86="","",_xlfn.SWITCH($I86,"Equal allocation",ROUND($J86/12,2),"Weighted Allocation",$J86*-_xll.SI.TURNOVER(Connection,,$D86,T$2,T$3,$E$5,$E$12,_xll.SI.DIMENSIONS(Connection,$D$4,$E$4))/IF($F86=0,12,$F86),"Manual Allocation",AF86)))</f>
        <v>162.76</v>
      </c>
      <c r="U86" s="19" cm="1">
        <f t="array" ref="U86">IF($I86="","",IF($D86="","",_xlfn.SWITCH($I86,"Equal allocation",ROUND($J86/12,2),"Weighted Allocation",$J86*-_xll.SI.TURNOVER(Connection,,$D86,U$2,U$3,$E$5,$E$12,_xll.SI.DIMENSIONS(Connection,$D$4,$E$4))/IF($F86=0,12,$F86),"Manual Allocation",AG86)))</f>
        <v>162.76</v>
      </c>
      <c r="V86" s="19" cm="1">
        <f t="array" ref="V86">IF($I86="","",IF($D86="","",_xlfn.SWITCH($I86,"Equal allocation",ROUND($J86/12,2),"Weighted Allocation",$J86*-_xll.SI.TURNOVER(Connection,,$D86,V$2,V$3,$E$5,$E$12,_xll.SI.DIMENSIONS(Connection,$D$4,$E$4))/IF($F86=0,12,$F86),"Manual Allocation",AH86)))</f>
        <v>162.76</v>
      </c>
      <c r="W86" s="19" cm="1">
        <f t="array" ref="W86">IF($I86="","",IF($D86="","",_xlfn.SWITCH($I86,"Equal allocation",ROUND($J86/12,2),"Weighted Allocation",$J86*-_xll.SI.TURNOVER(Connection,,$D86,W$2,W$3,$E$5,$E$12,_xll.SI.DIMENSIONS(Connection,$D$4,$E$4))/IF($F86=0,12,$F86),"Manual Allocation",AI86)))</f>
        <v>162.76</v>
      </c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</row>
    <row r="87" spans="1:35" s="29" customFormat="1" x14ac:dyDescent="0.45">
      <c r="A87" s="23">
        <v>1</v>
      </c>
      <c r="B87" s="23"/>
      <c r="C87" s="23"/>
      <c r="D87" s="18" t="str">
        <v>60620</v>
      </c>
      <c r="E87" s="18" t="str">
        <v>Other Taxes</v>
      </c>
      <c r="F87" s="19">
        <v>5149.2299999999996</v>
      </c>
      <c r="G87" s="49"/>
      <c r="H87" s="20" t="str" cm="1">
        <f t="array" ref="H87">IF(I87="","",IF($D87="","",_xll.SI.WRITEBACKBUDGET(Connection,$H$10,$H$11,FALSE,,$D87,,$D$4:$E$5,,$L$4:$W$4,$L87:$W87)))</f>
        <v>Pending</v>
      </c>
      <c r="I87" s="20" t="str">
        <f t="shared" si="2"/>
        <v>Equal Allocation</v>
      </c>
      <c r="J87" s="19">
        <f t="shared" si="3"/>
        <v>5149.2299999999996</v>
      </c>
      <c r="K87" s="19">
        <f t="shared" si="4"/>
        <v>5149.2000000000007</v>
      </c>
      <c r="L87" s="19" cm="1">
        <f t="array" ref="L87">IF($I87="","",IF($D87="","",_xlfn.SWITCH($I87,"Equal allocation",ROUND($J87/12,2),"Weighted Allocation",$J87*-_xll.SI.TURNOVER(Connection,,$D87,L$2,L$3,$E$5,$E$12,_xll.SI.DIMENSIONS(Connection,$D$4,$E$4))/IF($F87=0,12,$F87),"Manual Allocation",X87)))</f>
        <v>429.1</v>
      </c>
      <c r="M87" s="19" cm="1">
        <f t="array" ref="M87">IF($I87="","",IF($D87="","",_xlfn.SWITCH($I87,"Equal allocation",ROUND($J87/12,2),"Weighted Allocation",$J87*-_xll.SI.TURNOVER(Connection,,$D87,M$2,M$3,$E$5,$E$12,_xll.SI.DIMENSIONS(Connection,$D$4,$E$4))/IF($F87=0,12,$F87),"Manual Allocation",Y87)))</f>
        <v>429.1</v>
      </c>
      <c r="N87" s="19" cm="1">
        <f t="array" ref="N87">IF($I87="","",IF($D87="","",_xlfn.SWITCH($I87,"Equal allocation",ROUND($J87/12,2),"Weighted Allocation",$J87*-_xll.SI.TURNOVER(Connection,,$D87,N$2,N$3,$E$5,$E$12,_xll.SI.DIMENSIONS(Connection,$D$4,$E$4))/IF($F87=0,12,$F87),"Manual Allocation",Z87)))</f>
        <v>429.1</v>
      </c>
      <c r="O87" s="19" cm="1">
        <f t="array" ref="O87">IF($I87="","",IF($D87="","",_xlfn.SWITCH($I87,"Equal allocation",ROUND($J87/12,2),"Weighted Allocation",$J87*-_xll.SI.TURNOVER(Connection,,$D87,O$2,O$3,$E$5,$E$12,_xll.SI.DIMENSIONS(Connection,$D$4,$E$4))/IF($F87=0,12,$F87),"Manual Allocation",AA87)))</f>
        <v>429.1</v>
      </c>
      <c r="P87" s="19" cm="1">
        <f t="array" ref="P87">IF($I87="","",IF($D87="","",_xlfn.SWITCH($I87,"Equal allocation",ROUND($J87/12,2),"Weighted Allocation",$J87*-_xll.SI.TURNOVER(Connection,,$D87,P$2,P$3,$E$5,$E$12,_xll.SI.DIMENSIONS(Connection,$D$4,$E$4))/IF($F87=0,12,$F87),"Manual Allocation",AB87)))</f>
        <v>429.1</v>
      </c>
      <c r="Q87" s="19" cm="1">
        <f t="array" ref="Q87">IF($I87="","",IF($D87="","",_xlfn.SWITCH($I87,"Equal allocation",ROUND($J87/12,2),"Weighted Allocation",$J87*-_xll.SI.TURNOVER(Connection,,$D87,Q$2,Q$3,$E$5,$E$12,_xll.SI.DIMENSIONS(Connection,$D$4,$E$4))/IF($F87=0,12,$F87),"Manual Allocation",AC87)))</f>
        <v>429.1</v>
      </c>
      <c r="R87" s="19" cm="1">
        <f t="array" ref="R87">IF($I87="","",IF($D87="","",_xlfn.SWITCH($I87,"Equal allocation",ROUND($J87/12,2),"Weighted Allocation",$J87*-_xll.SI.TURNOVER(Connection,,$D87,R$2,R$3,$E$5,$E$12,_xll.SI.DIMENSIONS(Connection,$D$4,$E$4))/IF($F87=0,12,$F87),"Manual Allocation",AD87)))</f>
        <v>429.1</v>
      </c>
      <c r="S87" s="19" cm="1">
        <f t="array" ref="S87">IF($I87="","",IF($D87="","",_xlfn.SWITCH($I87,"Equal allocation",ROUND($J87/12,2),"Weighted Allocation",$J87*-_xll.SI.TURNOVER(Connection,,$D87,S$2,S$3,$E$5,$E$12,_xll.SI.DIMENSIONS(Connection,$D$4,$E$4))/IF($F87=0,12,$F87),"Manual Allocation",AE87)))</f>
        <v>429.1</v>
      </c>
      <c r="T87" s="19" cm="1">
        <f t="array" ref="T87">IF($I87="","",IF($D87="","",_xlfn.SWITCH($I87,"Equal allocation",ROUND($J87/12,2),"Weighted Allocation",$J87*-_xll.SI.TURNOVER(Connection,,$D87,T$2,T$3,$E$5,$E$12,_xll.SI.DIMENSIONS(Connection,$D$4,$E$4))/IF($F87=0,12,$F87),"Manual Allocation",AF87)))</f>
        <v>429.1</v>
      </c>
      <c r="U87" s="19" cm="1">
        <f t="array" ref="U87">IF($I87="","",IF($D87="","",_xlfn.SWITCH($I87,"Equal allocation",ROUND($J87/12,2),"Weighted Allocation",$J87*-_xll.SI.TURNOVER(Connection,,$D87,U$2,U$3,$E$5,$E$12,_xll.SI.DIMENSIONS(Connection,$D$4,$E$4))/IF($F87=0,12,$F87),"Manual Allocation",AG87)))</f>
        <v>429.1</v>
      </c>
      <c r="V87" s="19" cm="1">
        <f t="array" ref="V87">IF($I87="","",IF($D87="","",_xlfn.SWITCH($I87,"Equal allocation",ROUND($J87/12,2),"Weighted Allocation",$J87*-_xll.SI.TURNOVER(Connection,,$D87,V$2,V$3,$E$5,$E$12,_xll.SI.DIMENSIONS(Connection,$D$4,$E$4))/IF($F87=0,12,$F87),"Manual Allocation",AH87)))</f>
        <v>429.1</v>
      </c>
      <c r="W87" s="19" cm="1">
        <f t="array" ref="W87">IF($I87="","",IF($D87="","",_xlfn.SWITCH($I87,"Equal allocation",ROUND($J87/12,2),"Weighted Allocation",$J87*-_xll.SI.TURNOVER(Connection,,$D87,W$2,W$3,$E$5,$E$12,_xll.SI.DIMENSIONS(Connection,$D$4,$E$4))/IF($F87=0,12,$F87),"Manual Allocation",AI87)))</f>
        <v>429.1</v>
      </c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</row>
    <row r="88" spans="1:35" s="29" customFormat="1" x14ac:dyDescent="0.45">
      <c r="A88" s="23">
        <v>1</v>
      </c>
      <c r="B88" s="23"/>
      <c r="C88" s="23"/>
      <c r="D88" s="18" t="str">
        <v>60630</v>
      </c>
      <c r="E88" s="18" t="str">
        <v>Depreciation Expense</v>
      </c>
      <c r="F88" s="19">
        <v>37287.300000000003</v>
      </c>
      <c r="G88" s="49"/>
      <c r="H88" s="20" t="str" cm="1">
        <f t="array" ref="H88">IF(I88="","",IF($D88="","",_xll.SI.WRITEBACKBUDGET(Connection,$H$10,$H$11,FALSE,,$D88,,$D$4:$E$5,,$L$4:$W$4,$L88:$W88)))</f>
        <v>Pending</v>
      </c>
      <c r="I88" s="20" t="str">
        <f t="shared" si="2"/>
        <v>Equal Allocation</v>
      </c>
      <c r="J88" s="19">
        <f t="shared" si="3"/>
        <v>37287.300000000003</v>
      </c>
      <c r="K88" s="19">
        <f t="shared" si="4"/>
        <v>37287.359999999993</v>
      </c>
      <c r="L88" s="19" cm="1">
        <f t="array" ref="L88">IF($I88="","",IF($D88="","",_xlfn.SWITCH($I88,"Equal allocation",ROUND($J88/12,2),"Weighted Allocation",$J88*-_xll.SI.TURNOVER(Connection,,$D88,L$2,L$3,$E$5,$E$12,_xll.SI.DIMENSIONS(Connection,$D$4,$E$4))/IF($F88=0,12,$F88),"Manual Allocation",X88)))</f>
        <v>3107.28</v>
      </c>
      <c r="M88" s="19" cm="1">
        <f t="array" ref="M88">IF($I88="","",IF($D88="","",_xlfn.SWITCH($I88,"Equal allocation",ROUND($J88/12,2),"Weighted Allocation",$J88*-_xll.SI.TURNOVER(Connection,,$D88,M$2,M$3,$E$5,$E$12,_xll.SI.DIMENSIONS(Connection,$D$4,$E$4))/IF($F88=0,12,$F88),"Manual Allocation",Y88)))</f>
        <v>3107.28</v>
      </c>
      <c r="N88" s="19" cm="1">
        <f t="array" ref="N88">IF($I88="","",IF($D88="","",_xlfn.SWITCH($I88,"Equal allocation",ROUND($J88/12,2),"Weighted Allocation",$J88*-_xll.SI.TURNOVER(Connection,,$D88,N$2,N$3,$E$5,$E$12,_xll.SI.DIMENSIONS(Connection,$D$4,$E$4))/IF($F88=0,12,$F88),"Manual Allocation",Z88)))</f>
        <v>3107.28</v>
      </c>
      <c r="O88" s="19" cm="1">
        <f t="array" ref="O88">IF($I88="","",IF($D88="","",_xlfn.SWITCH($I88,"Equal allocation",ROUND($J88/12,2),"Weighted Allocation",$J88*-_xll.SI.TURNOVER(Connection,,$D88,O$2,O$3,$E$5,$E$12,_xll.SI.DIMENSIONS(Connection,$D$4,$E$4))/IF($F88=0,12,$F88),"Manual Allocation",AA88)))</f>
        <v>3107.28</v>
      </c>
      <c r="P88" s="19" cm="1">
        <f t="array" ref="P88">IF($I88="","",IF($D88="","",_xlfn.SWITCH($I88,"Equal allocation",ROUND($J88/12,2),"Weighted Allocation",$J88*-_xll.SI.TURNOVER(Connection,,$D88,P$2,P$3,$E$5,$E$12,_xll.SI.DIMENSIONS(Connection,$D$4,$E$4))/IF($F88=0,12,$F88),"Manual Allocation",AB88)))</f>
        <v>3107.28</v>
      </c>
      <c r="Q88" s="19" cm="1">
        <f t="array" ref="Q88">IF($I88="","",IF($D88="","",_xlfn.SWITCH($I88,"Equal allocation",ROUND($J88/12,2),"Weighted Allocation",$J88*-_xll.SI.TURNOVER(Connection,,$D88,Q$2,Q$3,$E$5,$E$12,_xll.SI.DIMENSIONS(Connection,$D$4,$E$4))/IF($F88=0,12,$F88),"Manual Allocation",AC88)))</f>
        <v>3107.28</v>
      </c>
      <c r="R88" s="19" cm="1">
        <f t="array" ref="R88">IF($I88="","",IF($D88="","",_xlfn.SWITCH($I88,"Equal allocation",ROUND($J88/12,2),"Weighted Allocation",$J88*-_xll.SI.TURNOVER(Connection,,$D88,R$2,R$3,$E$5,$E$12,_xll.SI.DIMENSIONS(Connection,$D$4,$E$4))/IF($F88=0,12,$F88),"Manual Allocation",AD88)))</f>
        <v>3107.28</v>
      </c>
      <c r="S88" s="19" cm="1">
        <f t="array" ref="S88">IF($I88="","",IF($D88="","",_xlfn.SWITCH($I88,"Equal allocation",ROUND($J88/12,2),"Weighted Allocation",$J88*-_xll.SI.TURNOVER(Connection,,$D88,S$2,S$3,$E$5,$E$12,_xll.SI.DIMENSIONS(Connection,$D$4,$E$4))/IF($F88=0,12,$F88),"Manual Allocation",AE88)))</f>
        <v>3107.28</v>
      </c>
      <c r="T88" s="19" cm="1">
        <f t="array" ref="T88">IF($I88="","",IF($D88="","",_xlfn.SWITCH($I88,"Equal allocation",ROUND($J88/12,2),"Weighted Allocation",$J88*-_xll.SI.TURNOVER(Connection,,$D88,T$2,T$3,$E$5,$E$12,_xll.SI.DIMENSIONS(Connection,$D$4,$E$4))/IF($F88=0,12,$F88),"Manual Allocation",AF88)))</f>
        <v>3107.28</v>
      </c>
      <c r="U88" s="19" cm="1">
        <f t="array" ref="U88">IF($I88="","",IF($D88="","",_xlfn.SWITCH($I88,"Equal allocation",ROUND($J88/12,2),"Weighted Allocation",$J88*-_xll.SI.TURNOVER(Connection,,$D88,U$2,U$3,$E$5,$E$12,_xll.SI.DIMENSIONS(Connection,$D$4,$E$4))/IF($F88=0,12,$F88),"Manual Allocation",AG88)))</f>
        <v>3107.28</v>
      </c>
      <c r="V88" s="19" cm="1">
        <f t="array" ref="V88">IF($I88="","",IF($D88="","",_xlfn.SWITCH($I88,"Equal allocation",ROUND($J88/12,2),"Weighted Allocation",$J88*-_xll.SI.TURNOVER(Connection,,$D88,V$2,V$3,$E$5,$E$12,_xll.SI.DIMENSIONS(Connection,$D$4,$E$4))/IF($F88=0,12,$F88),"Manual Allocation",AH88)))</f>
        <v>3107.28</v>
      </c>
      <c r="W88" s="19" cm="1">
        <f t="array" ref="W88">IF($I88="","",IF($D88="","",_xlfn.SWITCH($I88,"Equal allocation",ROUND($J88/12,2),"Weighted Allocation",$J88*-_xll.SI.TURNOVER(Connection,,$D88,W$2,W$3,$E$5,$E$12,_xll.SI.DIMENSIONS(Connection,$D$4,$E$4))/IF($F88=0,12,$F88),"Manual Allocation",AI88)))</f>
        <v>3107.28</v>
      </c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</row>
    <row r="89" spans="1:35" s="29" customFormat="1" x14ac:dyDescent="0.45">
      <c r="A89" s="23">
        <v>1</v>
      </c>
      <c r="B89" s="23"/>
      <c r="C89" s="23"/>
      <c r="D89" s="18" t="str">
        <v>60640</v>
      </c>
      <c r="E89" s="18" t="str">
        <v>Amortization Expense</v>
      </c>
      <c r="F89" s="19">
        <v>6924.81</v>
      </c>
      <c r="G89" s="49"/>
      <c r="H89" s="20" t="str" cm="1">
        <f t="array" ref="H89">IF(I89="","",IF($D89="","",_xll.SI.WRITEBACKBUDGET(Connection,$H$10,$H$11,FALSE,,$D89,,$D$4:$E$5,,$L$4:$W$4,$L89:$W89)))</f>
        <v>Pending</v>
      </c>
      <c r="I89" s="20" t="str">
        <f t="shared" si="2"/>
        <v>Equal Allocation</v>
      </c>
      <c r="J89" s="19">
        <f t="shared" si="3"/>
        <v>6924.81</v>
      </c>
      <c r="K89" s="19">
        <f t="shared" si="4"/>
        <v>6924.8399999999992</v>
      </c>
      <c r="L89" s="19" cm="1">
        <f t="array" ref="L89">IF($I89="","",IF($D89="","",_xlfn.SWITCH($I89,"Equal allocation",ROUND($J89/12,2),"Weighted Allocation",$J89*-_xll.SI.TURNOVER(Connection,,$D89,L$2,L$3,$E$5,$E$12,_xll.SI.DIMENSIONS(Connection,$D$4,$E$4))/IF($F89=0,12,$F89),"Manual Allocation",X89)))</f>
        <v>577.07000000000005</v>
      </c>
      <c r="M89" s="19" cm="1">
        <f t="array" ref="M89">IF($I89="","",IF($D89="","",_xlfn.SWITCH($I89,"Equal allocation",ROUND($J89/12,2),"Weighted Allocation",$J89*-_xll.SI.TURNOVER(Connection,,$D89,M$2,M$3,$E$5,$E$12,_xll.SI.DIMENSIONS(Connection,$D$4,$E$4))/IF($F89=0,12,$F89),"Manual Allocation",Y89)))</f>
        <v>577.07000000000005</v>
      </c>
      <c r="N89" s="19" cm="1">
        <f t="array" ref="N89">IF($I89="","",IF($D89="","",_xlfn.SWITCH($I89,"Equal allocation",ROUND($J89/12,2),"Weighted Allocation",$J89*-_xll.SI.TURNOVER(Connection,,$D89,N$2,N$3,$E$5,$E$12,_xll.SI.DIMENSIONS(Connection,$D$4,$E$4))/IF($F89=0,12,$F89),"Manual Allocation",Z89)))</f>
        <v>577.07000000000005</v>
      </c>
      <c r="O89" s="19" cm="1">
        <f t="array" ref="O89">IF($I89="","",IF($D89="","",_xlfn.SWITCH($I89,"Equal allocation",ROUND($J89/12,2),"Weighted Allocation",$J89*-_xll.SI.TURNOVER(Connection,,$D89,O$2,O$3,$E$5,$E$12,_xll.SI.DIMENSIONS(Connection,$D$4,$E$4))/IF($F89=0,12,$F89),"Manual Allocation",AA89)))</f>
        <v>577.07000000000005</v>
      </c>
      <c r="P89" s="19" cm="1">
        <f t="array" ref="P89">IF($I89="","",IF($D89="","",_xlfn.SWITCH($I89,"Equal allocation",ROUND($J89/12,2),"Weighted Allocation",$J89*-_xll.SI.TURNOVER(Connection,,$D89,P$2,P$3,$E$5,$E$12,_xll.SI.DIMENSIONS(Connection,$D$4,$E$4))/IF($F89=0,12,$F89),"Manual Allocation",AB89)))</f>
        <v>577.07000000000005</v>
      </c>
      <c r="Q89" s="19" cm="1">
        <f t="array" ref="Q89">IF($I89="","",IF($D89="","",_xlfn.SWITCH($I89,"Equal allocation",ROUND($J89/12,2),"Weighted Allocation",$J89*-_xll.SI.TURNOVER(Connection,,$D89,Q$2,Q$3,$E$5,$E$12,_xll.SI.DIMENSIONS(Connection,$D$4,$E$4))/IF($F89=0,12,$F89),"Manual Allocation",AC89)))</f>
        <v>577.07000000000005</v>
      </c>
      <c r="R89" s="19" cm="1">
        <f t="array" ref="R89">IF($I89="","",IF($D89="","",_xlfn.SWITCH($I89,"Equal allocation",ROUND($J89/12,2),"Weighted Allocation",$J89*-_xll.SI.TURNOVER(Connection,,$D89,R$2,R$3,$E$5,$E$12,_xll.SI.DIMENSIONS(Connection,$D$4,$E$4))/IF($F89=0,12,$F89),"Manual Allocation",AD89)))</f>
        <v>577.07000000000005</v>
      </c>
      <c r="S89" s="19" cm="1">
        <f t="array" ref="S89">IF($I89="","",IF($D89="","",_xlfn.SWITCH($I89,"Equal allocation",ROUND($J89/12,2),"Weighted Allocation",$J89*-_xll.SI.TURNOVER(Connection,,$D89,S$2,S$3,$E$5,$E$12,_xll.SI.DIMENSIONS(Connection,$D$4,$E$4))/IF($F89=0,12,$F89),"Manual Allocation",AE89)))</f>
        <v>577.07000000000005</v>
      </c>
      <c r="T89" s="19" cm="1">
        <f t="array" ref="T89">IF($I89="","",IF($D89="","",_xlfn.SWITCH($I89,"Equal allocation",ROUND($J89/12,2),"Weighted Allocation",$J89*-_xll.SI.TURNOVER(Connection,,$D89,T$2,T$3,$E$5,$E$12,_xll.SI.DIMENSIONS(Connection,$D$4,$E$4))/IF($F89=0,12,$F89),"Manual Allocation",AF89)))</f>
        <v>577.07000000000005</v>
      </c>
      <c r="U89" s="19" cm="1">
        <f t="array" ref="U89">IF($I89="","",IF($D89="","",_xlfn.SWITCH($I89,"Equal allocation",ROUND($J89/12,2),"Weighted Allocation",$J89*-_xll.SI.TURNOVER(Connection,,$D89,U$2,U$3,$E$5,$E$12,_xll.SI.DIMENSIONS(Connection,$D$4,$E$4))/IF($F89=0,12,$F89),"Manual Allocation",AG89)))</f>
        <v>577.07000000000005</v>
      </c>
      <c r="V89" s="19" cm="1">
        <f t="array" ref="V89">IF($I89="","",IF($D89="","",_xlfn.SWITCH($I89,"Equal allocation",ROUND($J89/12,2),"Weighted Allocation",$J89*-_xll.SI.TURNOVER(Connection,,$D89,V$2,V$3,$E$5,$E$12,_xll.SI.DIMENSIONS(Connection,$D$4,$E$4))/IF($F89=0,12,$F89),"Manual Allocation",AH89)))</f>
        <v>577.07000000000005</v>
      </c>
      <c r="W89" s="19" cm="1">
        <f t="array" ref="W89">IF($I89="","",IF($D89="","",_xlfn.SWITCH($I89,"Equal allocation",ROUND($J89/12,2),"Weighted Allocation",$J89*-_xll.SI.TURNOVER(Connection,,$D89,W$2,W$3,$E$5,$E$12,_xll.SI.DIMENSIONS(Connection,$D$4,$E$4))/IF($F89=0,12,$F89),"Manual Allocation",AI89)))</f>
        <v>577.07000000000005</v>
      </c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</row>
    <row r="90" spans="1:35" s="29" customFormat="1" x14ac:dyDescent="0.45">
      <c r="A90" s="23">
        <v>1</v>
      </c>
      <c r="B90" s="23"/>
      <c r="C90" s="23"/>
      <c r="D90" s="18" t="str">
        <v>60650</v>
      </c>
      <c r="E90" s="18" t="str">
        <v>Bad Debt Expense</v>
      </c>
      <c r="F90" s="19">
        <v>3196.08</v>
      </c>
      <c r="G90" s="49"/>
      <c r="H90" s="20" t="str" cm="1">
        <f t="array" ref="H90">IF(I90="","",IF($D90="","",_xll.SI.WRITEBACKBUDGET(Connection,$H$10,$H$11,FALSE,,$D90,,$D$4:$E$5,,$L$4:$W$4,$L90:$W90)))</f>
        <v>Pending</v>
      </c>
      <c r="I90" s="20" t="str">
        <f t="shared" si="2"/>
        <v>Equal Allocation</v>
      </c>
      <c r="J90" s="19">
        <f t="shared" si="3"/>
        <v>3196.08</v>
      </c>
      <c r="K90" s="19">
        <f t="shared" si="4"/>
        <v>3196.0800000000004</v>
      </c>
      <c r="L90" s="19" cm="1">
        <f t="array" ref="L90">IF($I90="","",IF($D90="","",_xlfn.SWITCH($I90,"Equal allocation",ROUND($J90/12,2),"Weighted Allocation",$J90*-_xll.SI.TURNOVER(Connection,,$D90,L$2,L$3,$E$5,$E$12,_xll.SI.DIMENSIONS(Connection,$D$4,$E$4))/IF($F90=0,12,$F90),"Manual Allocation",X90)))</f>
        <v>266.33999999999997</v>
      </c>
      <c r="M90" s="19" cm="1">
        <f t="array" ref="M90">IF($I90="","",IF($D90="","",_xlfn.SWITCH($I90,"Equal allocation",ROUND($J90/12,2),"Weighted Allocation",$J90*-_xll.SI.TURNOVER(Connection,,$D90,M$2,M$3,$E$5,$E$12,_xll.SI.DIMENSIONS(Connection,$D$4,$E$4))/IF($F90=0,12,$F90),"Manual Allocation",Y90)))</f>
        <v>266.33999999999997</v>
      </c>
      <c r="N90" s="19" cm="1">
        <f t="array" ref="N90">IF($I90="","",IF($D90="","",_xlfn.SWITCH($I90,"Equal allocation",ROUND($J90/12,2),"Weighted Allocation",$J90*-_xll.SI.TURNOVER(Connection,,$D90,N$2,N$3,$E$5,$E$12,_xll.SI.DIMENSIONS(Connection,$D$4,$E$4))/IF($F90=0,12,$F90),"Manual Allocation",Z90)))</f>
        <v>266.33999999999997</v>
      </c>
      <c r="O90" s="19" cm="1">
        <f t="array" ref="O90">IF($I90="","",IF($D90="","",_xlfn.SWITCH($I90,"Equal allocation",ROUND($J90/12,2),"Weighted Allocation",$J90*-_xll.SI.TURNOVER(Connection,,$D90,O$2,O$3,$E$5,$E$12,_xll.SI.DIMENSIONS(Connection,$D$4,$E$4))/IF($F90=0,12,$F90),"Manual Allocation",AA90)))</f>
        <v>266.33999999999997</v>
      </c>
      <c r="P90" s="19" cm="1">
        <f t="array" ref="P90">IF($I90="","",IF($D90="","",_xlfn.SWITCH($I90,"Equal allocation",ROUND($J90/12,2),"Weighted Allocation",$J90*-_xll.SI.TURNOVER(Connection,,$D90,P$2,P$3,$E$5,$E$12,_xll.SI.DIMENSIONS(Connection,$D$4,$E$4))/IF($F90=0,12,$F90),"Manual Allocation",AB90)))</f>
        <v>266.33999999999997</v>
      </c>
      <c r="Q90" s="19" cm="1">
        <f t="array" ref="Q90">IF($I90="","",IF($D90="","",_xlfn.SWITCH($I90,"Equal allocation",ROUND($J90/12,2),"Weighted Allocation",$J90*-_xll.SI.TURNOVER(Connection,,$D90,Q$2,Q$3,$E$5,$E$12,_xll.SI.DIMENSIONS(Connection,$D$4,$E$4))/IF($F90=0,12,$F90),"Manual Allocation",AC90)))</f>
        <v>266.33999999999997</v>
      </c>
      <c r="R90" s="19" cm="1">
        <f t="array" ref="R90">IF($I90="","",IF($D90="","",_xlfn.SWITCH($I90,"Equal allocation",ROUND($J90/12,2),"Weighted Allocation",$J90*-_xll.SI.TURNOVER(Connection,,$D90,R$2,R$3,$E$5,$E$12,_xll.SI.DIMENSIONS(Connection,$D$4,$E$4))/IF($F90=0,12,$F90),"Manual Allocation",AD90)))</f>
        <v>266.33999999999997</v>
      </c>
      <c r="S90" s="19" cm="1">
        <f t="array" ref="S90">IF($I90="","",IF($D90="","",_xlfn.SWITCH($I90,"Equal allocation",ROUND($J90/12,2),"Weighted Allocation",$J90*-_xll.SI.TURNOVER(Connection,,$D90,S$2,S$3,$E$5,$E$12,_xll.SI.DIMENSIONS(Connection,$D$4,$E$4))/IF($F90=0,12,$F90),"Manual Allocation",AE90)))</f>
        <v>266.33999999999997</v>
      </c>
      <c r="T90" s="19" cm="1">
        <f t="array" ref="T90">IF($I90="","",IF($D90="","",_xlfn.SWITCH($I90,"Equal allocation",ROUND($J90/12,2),"Weighted Allocation",$J90*-_xll.SI.TURNOVER(Connection,,$D90,T$2,T$3,$E$5,$E$12,_xll.SI.DIMENSIONS(Connection,$D$4,$E$4))/IF($F90=0,12,$F90),"Manual Allocation",AF90)))</f>
        <v>266.33999999999997</v>
      </c>
      <c r="U90" s="19" cm="1">
        <f t="array" ref="U90">IF($I90="","",IF($D90="","",_xlfn.SWITCH($I90,"Equal allocation",ROUND($J90/12,2),"Weighted Allocation",$J90*-_xll.SI.TURNOVER(Connection,,$D90,U$2,U$3,$E$5,$E$12,_xll.SI.DIMENSIONS(Connection,$D$4,$E$4))/IF($F90=0,12,$F90),"Manual Allocation",AG90)))</f>
        <v>266.33999999999997</v>
      </c>
      <c r="V90" s="19" cm="1">
        <f t="array" ref="V90">IF($I90="","",IF($D90="","",_xlfn.SWITCH($I90,"Equal allocation",ROUND($J90/12,2),"Weighted Allocation",$J90*-_xll.SI.TURNOVER(Connection,,$D90,V$2,V$3,$E$5,$E$12,_xll.SI.DIMENSIONS(Connection,$D$4,$E$4))/IF($F90=0,12,$F90),"Manual Allocation",AH90)))</f>
        <v>266.33999999999997</v>
      </c>
      <c r="W90" s="19" cm="1">
        <f t="array" ref="W90">IF($I90="","",IF($D90="","",_xlfn.SWITCH($I90,"Equal allocation",ROUND($J90/12,2),"Weighted Allocation",$J90*-_xll.SI.TURNOVER(Connection,,$D90,W$2,W$3,$E$5,$E$12,_xll.SI.DIMENSIONS(Connection,$D$4,$E$4))/IF($F90=0,12,$F90),"Manual Allocation",AI90)))</f>
        <v>266.33999999999997</v>
      </c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</row>
    <row r="91" spans="1:35" s="29" customFormat="1" x14ac:dyDescent="0.45">
      <c r="A91" s="23">
        <v>1</v>
      </c>
      <c r="B91" s="23"/>
      <c r="C91" s="23"/>
      <c r="D91" s="18" t="str">
        <v>60660</v>
      </c>
      <c r="E91" s="18" t="str">
        <v>Other G&amp;A</v>
      </c>
      <c r="F91" s="19">
        <v>2485.83</v>
      </c>
      <c r="G91" s="49"/>
      <c r="H91" s="20" t="str" cm="1">
        <f t="array" ref="H91">IF(I91="","",IF($D91="","",_xll.SI.WRITEBACKBUDGET(Connection,$H$10,$H$11,FALSE,,$D91,,$D$4:$E$5,,$L$4:$W$4,$L91:$W91)))</f>
        <v>Pending</v>
      </c>
      <c r="I91" s="20" t="str">
        <f t="shared" si="2"/>
        <v>Equal Allocation</v>
      </c>
      <c r="J91" s="19">
        <f t="shared" si="3"/>
        <v>2485.83</v>
      </c>
      <c r="K91" s="19">
        <f t="shared" si="4"/>
        <v>2485.8000000000006</v>
      </c>
      <c r="L91" s="19" cm="1">
        <f t="array" ref="L91">IF($I91="","",IF($D91="","",_xlfn.SWITCH($I91,"Equal allocation",ROUND($J91/12,2),"Weighted Allocation",$J91*-_xll.SI.TURNOVER(Connection,,$D91,L$2,L$3,$E$5,$E$12,_xll.SI.DIMENSIONS(Connection,$D$4,$E$4))/IF($F91=0,12,$F91),"Manual Allocation",X91)))</f>
        <v>207.15</v>
      </c>
      <c r="M91" s="19" cm="1">
        <f t="array" ref="M91">IF($I91="","",IF($D91="","",_xlfn.SWITCH($I91,"Equal allocation",ROUND($J91/12,2),"Weighted Allocation",$J91*-_xll.SI.TURNOVER(Connection,,$D91,M$2,M$3,$E$5,$E$12,_xll.SI.DIMENSIONS(Connection,$D$4,$E$4))/IF($F91=0,12,$F91),"Manual Allocation",Y91)))</f>
        <v>207.15</v>
      </c>
      <c r="N91" s="19" cm="1">
        <f t="array" ref="N91">IF($I91="","",IF($D91="","",_xlfn.SWITCH($I91,"Equal allocation",ROUND($J91/12,2),"Weighted Allocation",$J91*-_xll.SI.TURNOVER(Connection,,$D91,N$2,N$3,$E$5,$E$12,_xll.SI.DIMENSIONS(Connection,$D$4,$E$4))/IF($F91=0,12,$F91),"Manual Allocation",Z91)))</f>
        <v>207.15</v>
      </c>
      <c r="O91" s="19" cm="1">
        <f t="array" ref="O91">IF($I91="","",IF($D91="","",_xlfn.SWITCH($I91,"Equal allocation",ROUND($J91/12,2),"Weighted Allocation",$J91*-_xll.SI.TURNOVER(Connection,,$D91,O$2,O$3,$E$5,$E$12,_xll.SI.DIMENSIONS(Connection,$D$4,$E$4))/IF($F91=0,12,$F91),"Manual Allocation",AA91)))</f>
        <v>207.15</v>
      </c>
      <c r="P91" s="19" cm="1">
        <f t="array" ref="P91">IF($I91="","",IF($D91="","",_xlfn.SWITCH($I91,"Equal allocation",ROUND($J91/12,2),"Weighted Allocation",$J91*-_xll.SI.TURNOVER(Connection,,$D91,P$2,P$3,$E$5,$E$12,_xll.SI.DIMENSIONS(Connection,$D$4,$E$4))/IF($F91=0,12,$F91),"Manual Allocation",AB91)))</f>
        <v>207.15</v>
      </c>
      <c r="Q91" s="19" cm="1">
        <f t="array" ref="Q91">IF($I91="","",IF($D91="","",_xlfn.SWITCH($I91,"Equal allocation",ROUND($J91/12,2),"Weighted Allocation",$J91*-_xll.SI.TURNOVER(Connection,,$D91,Q$2,Q$3,$E$5,$E$12,_xll.SI.DIMENSIONS(Connection,$D$4,$E$4))/IF($F91=0,12,$F91),"Manual Allocation",AC91)))</f>
        <v>207.15</v>
      </c>
      <c r="R91" s="19" cm="1">
        <f t="array" ref="R91">IF($I91="","",IF($D91="","",_xlfn.SWITCH($I91,"Equal allocation",ROUND($J91/12,2),"Weighted Allocation",$J91*-_xll.SI.TURNOVER(Connection,,$D91,R$2,R$3,$E$5,$E$12,_xll.SI.DIMENSIONS(Connection,$D$4,$E$4))/IF($F91=0,12,$F91),"Manual Allocation",AD91)))</f>
        <v>207.15</v>
      </c>
      <c r="S91" s="19" cm="1">
        <f t="array" ref="S91">IF($I91="","",IF($D91="","",_xlfn.SWITCH($I91,"Equal allocation",ROUND($J91/12,2),"Weighted Allocation",$J91*-_xll.SI.TURNOVER(Connection,,$D91,S$2,S$3,$E$5,$E$12,_xll.SI.DIMENSIONS(Connection,$D$4,$E$4))/IF($F91=0,12,$F91),"Manual Allocation",AE91)))</f>
        <v>207.15</v>
      </c>
      <c r="T91" s="19" cm="1">
        <f t="array" ref="T91">IF($I91="","",IF($D91="","",_xlfn.SWITCH($I91,"Equal allocation",ROUND($J91/12,2),"Weighted Allocation",$J91*-_xll.SI.TURNOVER(Connection,,$D91,T$2,T$3,$E$5,$E$12,_xll.SI.DIMENSIONS(Connection,$D$4,$E$4))/IF($F91=0,12,$F91),"Manual Allocation",AF91)))</f>
        <v>207.15</v>
      </c>
      <c r="U91" s="19" cm="1">
        <f t="array" ref="U91">IF($I91="","",IF($D91="","",_xlfn.SWITCH($I91,"Equal allocation",ROUND($J91/12,2),"Weighted Allocation",$J91*-_xll.SI.TURNOVER(Connection,,$D91,U$2,U$3,$E$5,$E$12,_xll.SI.DIMENSIONS(Connection,$D$4,$E$4))/IF($F91=0,12,$F91),"Manual Allocation",AG91)))</f>
        <v>207.15</v>
      </c>
      <c r="V91" s="19" cm="1">
        <f t="array" ref="V91">IF($I91="","",IF($D91="","",_xlfn.SWITCH($I91,"Equal allocation",ROUND($J91/12,2),"Weighted Allocation",$J91*-_xll.SI.TURNOVER(Connection,,$D91,V$2,V$3,$E$5,$E$12,_xll.SI.DIMENSIONS(Connection,$D$4,$E$4))/IF($F91=0,12,$F91),"Manual Allocation",AH91)))</f>
        <v>207.15</v>
      </c>
      <c r="W91" s="19" cm="1">
        <f t="array" ref="W91">IF($I91="","",IF($D91="","",_xlfn.SWITCH($I91,"Equal allocation",ROUND($J91/12,2),"Weighted Allocation",$J91*-_xll.SI.TURNOVER(Connection,,$D91,W$2,W$3,$E$5,$E$12,_xll.SI.DIMENSIONS(Connection,$D$4,$E$4))/IF($F91=0,12,$F91),"Manual Allocation",AI91)))</f>
        <v>207.15</v>
      </c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</row>
    <row r="92" spans="1:35" s="29" customFormat="1" x14ac:dyDescent="0.45">
      <c r="A92" s="23">
        <v>1</v>
      </c>
      <c r="B92" s="23"/>
      <c r="C92" s="23"/>
      <c r="D92" s="18" t="str">
        <v>60700</v>
      </c>
      <c r="E92" s="18" t="str">
        <v>Company Credit Card Offset</v>
      </c>
      <c r="F92" s="19">
        <v>0</v>
      </c>
      <c r="G92" s="49"/>
      <c r="H92" s="20" t="str" cm="1">
        <f t="array" ref="H92">IF(I92="","",IF($D92="","",_xll.SI.WRITEBACKBUDGET(Connection,$H$10,$H$11,FALSE,,$D92,,$D$4:$E$5,,$L$4:$W$4,$L92:$W92)))</f>
        <v>Pending</v>
      </c>
      <c r="I92" s="20" t="str">
        <f t="shared" ref="I92:I155" si="5">IF($D92&lt;&gt;"","Equal Allocation","")</f>
        <v>Equal Allocation</v>
      </c>
      <c r="J92" s="19">
        <f t="shared" ref="J92:J137" si="6">IF(OR($D92="",$I92=""),"",ROUND($F92+$F92*$G92,2))</f>
        <v>0</v>
      </c>
      <c r="K92" s="19">
        <f t="shared" ref="K92:K137" si="7">IF(OR($D92="",$I92=""),"",SUM($L92:$W92))</f>
        <v>0</v>
      </c>
      <c r="L92" s="19" cm="1">
        <f t="array" ref="L92">IF($I92="","",IF($D92="","",_xlfn.SWITCH($I92,"Equal allocation",ROUND($J92/12,2),"Weighted Allocation",$J92*-_xll.SI.TURNOVER(Connection,,$D92,L$2,L$3,$E$5,$E$12,_xll.SI.DIMENSIONS(Connection,$D$4,$E$4))/IF($F92=0,12,$F92),"Manual Allocation",X92)))</f>
        <v>0</v>
      </c>
      <c r="M92" s="19" cm="1">
        <f t="array" ref="M92">IF($I92="","",IF($D92="","",_xlfn.SWITCH($I92,"Equal allocation",ROUND($J92/12,2),"Weighted Allocation",$J92*-_xll.SI.TURNOVER(Connection,,$D92,M$2,M$3,$E$5,$E$12,_xll.SI.DIMENSIONS(Connection,$D$4,$E$4))/IF($F92=0,12,$F92),"Manual Allocation",Y92)))</f>
        <v>0</v>
      </c>
      <c r="N92" s="19" cm="1">
        <f t="array" ref="N92">IF($I92="","",IF($D92="","",_xlfn.SWITCH($I92,"Equal allocation",ROUND($J92/12,2),"Weighted Allocation",$J92*-_xll.SI.TURNOVER(Connection,,$D92,N$2,N$3,$E$5,$E$12,_xll.SI.DIMENSIONS(Connection,$D$4,$E$4))/IF($F92=0,12,$F92),"Manual Allocation",Z92)))</f>
        <v>0</v>
      </c>
      <c r="O92" s="19" cm="1">
        <f t="array" ref="O92">IF($I92="","",IF($D92="","",_xlfn.SWITCH($I92,"Equal allocation",ROUND($J92/12,2),"Weighted Allocation",$J92*-_xll.SI.TURNOVER(Connection,,$D92,O$2,O$3,$E$5,$E$12,_xll.SI.DIMENSIONS(Connection,$D$4,$E$4))/IF($F92=0,12,$F92),"Manual Allocation",AA92)))</f>
        <v>0</v>
      </c>
      <c r="P92" s="19" cm="1">
        <f t="array" ref="P92">IF($I92="","",IF($D92="","",_xlfn.SWITCH($I92,"Equal allocation",ROUND($J92/12,2),"Weighted Allocation",$J92*-_xll.SI.TURNOVER(Connection,,$D92,P$2,P$3,$E$5,$E$12,_xll.SI.DIMENSIONS(Connection,$D$4,$E$4))/IF($F92=0,12,$F92),"Manual Allocation",AB92)))</f>
        <v>0</v>
      </c>
      <c r="Q92" s="19" cm="1">
        <f t="array" ref="Q92">IF($I92="","",IF($D92="","",_xlfn.SWITCH($I92,"Equal allocation",ROUND($J92/12,2),"Weighted Allocation",$J92*-_xll.SI.TURNOVER(Connection,,$D92,Q$2,Q$3,$E$5,$E$12,_xll.SI.DIMENSIONS(Connection,$D$4,$E$4))/IF($F92=0,12,$F92),"Manual Allocation",AC92)))</f>
        <v>0</v>
      </c>
      <c r="R92" s="19" cm="1">
        <f t="array" ref="R92">IF($I92="","",IF($D92="","",_xlfn.SWITCH($I92,"Equal allocation",ROUND($J92/12,2),"Weighted Allocation",$J92*-_xll.SI.TURNOVER(Connection,,$D92,R$2,R$3,$E$5,$E$12,_xll.SI.DIMENSIONS(Connection,$D$4,$E$4))/IF($F92=0,12,$F92),"Manual Allocation",AD92)))</f>
        <v>0</v>
      </c>
      <c r="S92" s="19" cm="1">
        <f t="array" ref="S92">IF($I92="","",IF($D92="","",_xlfn.SWITCH($I92,"Equal allocation",ROUND($J92/12,2),"Weighted Allocation",$J92*-_xll.SI.TURNOVER(Connection,,$D92,S$2,S$3,$E$5,$E$12,_xll.SI.DIMENSIONS(Connection,$D$4,$E$4))/IF($F92=0,12,$F92),"Manual Allocation",AE92)))</f>
        <v>0</v>
      </c>
      <c r="T92" s="19" cm="1">
        <f t="array" ref="T92">IF($I92="","",IF($D92="","",_xlfn.SWITCH($I92,"Equal allocation",ROUND($J92/12,2),"Weighted Allocation",$J92*-_xll.SI.TURNOVER(Connection,,$D92,T$2,T$3,$E$5,$E$12,_xll.SI.DIMENSIONS(Connection,$D$4,$E$4))/IF($F92=0,12,$F92),"Manual Allocation",AF92)))</f>
        <v>0</v>
      </c>
      <c r="U92" s="19" cm="1">
        <f t="array" ref="U92">IF($I92="","",IF($D92="","",_xlfn.SWITCH($I92,"Equal allocation",ROUND($J92/12,2),"Weighted Allocation",$J92*-_xll.SI.TURNOVER(Connection,,$D92,U$2,U$3,$E$5,$E$12,_xll.SI.DIMENSIONS(Connection,$D$4,$E$4))/IF($F92=0,12,$F92),"Manual Allocation",AG92)))</f>
        <v>0</v>
      </c>
      <c r="V92" s="19" cm="1">
        <f t="array" ref="V92">IF($I92="","",IF($D92="","",_xlfn.SWITCH($I92,"Equal allocation",ROUND($J92/12,2),"Weighted Allocation",$J92*-_xll.SI.TURNOVER(Connection,,$D92,V$2,V$3,$E$5,$E$12,_xll.SI.DIMENSIONS(Connection,$D$4,$E$4))/IF($F92=0,12,$F92),"Manual Allocation",AH92)))</f>
        <v>0</v>
      </c>
      <c r="W92" s="19" cm="1">
        <f t="array" ref="W92">IF($I92="","",IF($D92="","",_xlfn.SWITCH($I92,"Equal allocation",ROUND($J92/12,2),"Weighted Allocation",$J92*-_xll.SI.TURNOVER(Connection,,$D92,W$2,W$3,$E$5,$E$12,_xll.SI.DIMENSIONS(Connection,$D$4,$E$4))/IF($F92=0,12,$F92),"Manual Allocation",AI92)))</f>
        <v>0</v>
      </c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</row>
    <row r="93" spans="1:35" s="29" customFormat="1" x14ac:dyDescent="0.45">
      <c r="A93" s="23">
        <v>1</v>
      </c>
      <c r="B93" s="23"/>
      <c r="C93" s="23"/>
      <c r="D93" s="18" t="str">
        <v>70100</v>
      </c>
      <c r="E93" s="18" t="str">
        <v>Other Expense</v>
      </c>
      <c r="F93" s="19">
        <v>1242.9100000000001</v>
      </c>
      <c r="G93" s="49"/>
      <c r="H93" s="20" t="str" cm="1">
        <f t="array" ref="H93">IF(I93="","",IF($D93="","",_xll.SI.WRITEBACKBUDGET(Connection,$H$10,$H$11,FALSE,,$D93,,$D$4:$E$5,,$L$4:$W$4,$L93:$W93)))</f>
        <v>Pending</v>
      </c>
      <c r="I93" s="20" t="str">
        <f t="shared" si="5"/>
        <v>Equal Allocation</v>
      </c>
      <c r="J93" s="19">
        <f t="shared" si="6"/>
        <v>1242.9100000000001</v>
      </c>
      <c r="K93" s="19">
        <f t="shared" si="7"/>
        <v>1242.96</v>
      </c>
      <c r="L93" s="19" cm="1">
        <f t="array" ref="L93">IF($I93="","",IF($D93="","",_xlfn.SWITCH($I93,"Equal allocation",ROUND($J93/12,2),"Weighted Allocation",$J93*-_xll.SI.TURNOVER(Connection,,$D93,L$2,L$3,$E$5,$E$12,_xll.SI.DIMENSIONS(Connection,$D$4,$E$4))/IF($F93=0,12,$F93),"Manual Allocation",X93)))</f>
        <v>103.58</v>
      </c>
      <c r="M93" s="19" cm="1">
        <f t="array" ref="M93">IF($I93="","",IF($D93="","",_xlfn.SWITCH($I93,"Equal allocation",ROUND($J93/12,2),"Weighted Allocation",$J93*-_xll.SI.TURNOVER(Connection,,$D93,M$2,M$3,$E$5,$E$12,_xll.SI.DIMENSIONS(Connection,$D$4,$E$4))/IF($F93=0,12,$F93),"Manual Allocation",Y93)))</f>
        <v>103.58</v>
      </c>
      <c r="N93" s="19" cm="1">
        <f t="array" ref="N93">IF($I93="","",IF($D93="","",_xlfn.SWITCH($I93,"Equal allocation",ROUND($J93/12,2),"Weighted Allocation",$J93*-_xll.SI.TURNOVER(Connection,,$D93,N$2,N$3,$E$5,$E$12,_xll.SI.DIMENSIONS(Connection,$D$4,$E$4))/IF($F93=0,12,$F93),"Manual Allocation",Z93)))</f>
        <v>103.58</v>
      </c>
      <c r="O93" s="19" cm="1">
        <f t="array" ref="O93">IF($I93="","",IF($D93="","",_xlfn.SWITCH($I93,"Equal allocation",ROUND($J93/12,2),"Weighted Allocation",$J93*-_xll.SI.TURNOVER(Connection,,$D93,O$2,O$3,$E$5,$E$12,_xll.SI.DIMENSIONS(Connection,$D$4,$E$4))/IF($F93=0,12,$F93),"Manual Allocation",AA93)))</f>
        <v>103.58</v>
      </c>
      <c r="P93" s="19" cm="1">
        <f t="array" ref="P93">IF($I93="","",IF($D93="","",_xlfn.SWITCH($I93,"Equal allocation",ROUND($J93/12,2),"Weighted Allocation",$J93*-_xll.SI.TURNOVER(Connection,,$D93,P$2,P$3,$E$5,$E$12,_xll.SI.DIMENSIONS(Connection,$D$4,$E$4))/IF($F93=0,12,$F93),"Manual Allocation",AB93)))</f>
        <v>103.58</v>
      </c>
      <c r="Q93" s="19" cm="1">
        <f t="array" ref="Q93">IF($I93="","",IF($D93="","",_xlfn.SWITCH($I93,"Equal allocation",ROUND($J93/12,2),"Weighted Allocation",$J93*-_xll.SI.TURNOVER(Connection,,$D93,Q$2,Q$3,$E$5,$E$12,_xll.SI.DIMENSIONS(Connection,$D$4,$E$4))/IF($F93=0,12,$F93),"Manual Allocation",AC93)))</f>
        <v>103.58</v>
      </c>
      <c r="R93" s="19" cm="1">
        <f t="array" ref="R93">IF($I93="","",IF($D93="","",_xlfn.SWITCH($I93,"Equal allocation",ROUND($J93/12,2),"Weighted Allocation",$J93*-_xll.SI.TURNOVER(Connection,,$D93,R$2,R$3,$E$5,$E$12,_xll.SI.DIMENSIONS(Connection,$D$4,$E$4))/IF($F93=0,12,$F93),"Manual Allocation",AD93)))</f>
        <v>103.58</v>
      </c>
      <c r="S93" s="19" cm="1">
        <f t="array" ref="S93">IF($I93="","",IF($D93="","",_xlfn.SWITCH($I93,"Equal allocation",ROUND($J93/12,2),"Weighted Allocation",$J93*-_xll.SI.TURNOVER(Connection,,$D93,S$2,S$3,$E$5,$E$12,_xll.SI.DIMENSIONS(Connection,$D$4,$E$4))/IF($F93=0,12,$F93),"Manual Allocation",AE93)))</f>
        <v>103.58</v>
      </c>
      <c r="T93" s="19" cm="1">
        <f t="array" ref="T93">IF($I93="","",IF($D93="","",_xlfn.SWITCH($I93,"Equal allocation",ROUND($J93/12,2),"Weighted Allocation",$J93*-_xll.SI.TURNOVER(Connection,,$D93,T$2,T$3,$E$5,$E$12,_xll.SI.DIMENSIONS(Connection,$D$4,$E$4))/IF($F93=0,12,$F93),"Manual Allocation",AF93)))</f>
        <v>103.58</v>
      </c>
      <c r="U93" s="19" cm="1">
        <f t="array" ref="U93">IF($I93="","",IF($D93="","",_xlfn.SWITCH($I93,"Equal allocation",ROUND($J93/12,2),"Weighted Allocation",$J93*-_xll.SI.TURNOVER(Connection,,$D93,U$2,U$3,$E$5,$E$12,_xll.SI.DIMENSIONS(Connection,$D$4,$E$4))/IF($F93=0,12,$F93),"Manual Allocation",AG93)))</f>
        <v>103.58</v>
      </c>
      <c r="V93" s="19" cm="1">
        <f t="array" ref="V93">IF($I93="","",IF($D93="","",_xlfn.SWITCH($I93,"Equal allocation",ROUND($J93/12,2),"Weighted Allocation",$J93*-_xll.SI.TURNOVER(Connection,,$D93,V$2,V$3,$E$5,$E$12,_xll.SI.DIMENSIONS(Connection,$D$4,$E$4))/IF($F93=0,12,$F93),"Manual Allocation",AH93)))</f>
        <v>103.58</v>
      </c>
      <c r="W93" s="19" cm="1">
        <f t="array" ref="W93">IF($I93="","",IF($D93="","",_xlfn.SWITCH($I93,"Equal allocation",ROUND($J93/12,2),"Weighted Allocation",$J93*-_xll.SI.TURNOVER(Connection,,$D93,W$2,W$3,$E$5,$E$12,_xll.SI.DIMENSIONS(Connection,$D$4,$E$4))/IF($F93=0,12,$F93),"Manual Allocation",AI93)))</f>
        <v>103.58</v>
      </c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</row>
    <row r="94" spans="1:35" s="29" customFormat="1" x14ac:dyDescent="0.45">
      <c r="A94" s="23">
        <v>1</v>
      </c>
      <c r="B94" s="23"/>
      <c r="C94" s="23"/>
      <c r="D94" s="18" t="str">
        <v>70200</v>
      </c>
      <c r="E94" s="18" t="str">
        <v>Interest Expense</v>
      </c>
      <c r="F94" s="19">
        <v>1065.3599999999999</v>
      </c>
      <c r="G94" s="49"/>
      <c r="H94" s="20" t="str" cm="1">
        <f t="array" ref="H94">IF(I94="","",IF($D94="","",_xll.SI.WRITEBACKBUDGET(Connection,$H$10,$H$11,FALSE,,$D94,,$D$4:$E$5,,$L$4:$W$4,$L94:$W94)))</f>
        <v>Pending</v>
      </c>
      <c r="I94" s="20" t="str">
        <f t="shared" si="5"/>
        <v>Equal Allocation</v>
      </c>
      <c r="J94" s="19">
        <f t="shared" si="6"/>
        <v>1065.3599999999999</v>
      </c>
      <c r="K94" s="19">
        <f t="shared" si="7"/>
        <v>1065.3599999999999</v>
      </c>
      <c r="L94" s="19" cm="1">
        <f t="array" ref="L94">IF($I94="","",IF($D94="","",_xlfn.SWITCH($I94,"Equal allocation",ROUND($J94/12,2),"Weighted Allocation",$J94*-_xll.SI.TURNOVER(Connection,,$D94,L$2,L$3,$E$5,$E$12,_xll.SI.DIMENSIONS(Connection,$D$4,$E$4))/IF($F94=0,12,$F94),"Manual Allocation",X94)))</f>
        <v>88.78</v>
      </c>
      <c r="M94" s="19" cm="1">
        <f t="array" ref="M94">IF($I94="","",IF($D94="","",_xlfn.SWITCH($I94,"Equal allocation",ROUND($J94/12,2),"Weighted Allocation",$J94*-_xll.SI.TURNOVER(Connection,,$D94,M$2,M$3,$E$5,$E$12,_xll.SI.DIMENSIONS(Connection,$D$4,$E$4))/IF($F94=0,12,$F94),"Manual Allocation",Y94)))</f>
        <v>88.78</v>
      </c>
      <c r="N94" s="19" cm="1">
        <f t="array" ref="N94">IF($I94="","",IF($D94="","",_xlfn.SWITCH($I94,"Equal allocation",ROUND($J94/12,2),"Weighted Allocation",$J94*-_xll.SI.TURNOVER(Connection,,$D94,N$2,N$3,$E$5,$E$12,_xll.SI.DIMENSIONS(Connection,$D$4,$E$4))/IF($F94=0,12,$F94),"Manual Allocation",Z94)))</f>
        <v>88.78</v>
      </c>
      <c r="O94" s="19" cm="1">
        <f t="array" ref="O94">IF($I94="","",IF($D94="","",_xlfn.SWITCH($I94,"Equal allocation",ROUND($J94/12,2),"Weighted Allocation",$J94*-_xll.SI.TURNOVER(Connection,,$D94,O$2,O$3,$E$5,$E$12,_xll.SI.DIMENSIONS(Connection,$D$4,$E$4))/IF($F94=0,12,$F94),"Manual Allocation",AA94)))</f>
        <v>88.78</v>
      </c>
      <c r="P94" s="19" cm="1">
        <f t="array" ref="P94">IF($I94="","",IF($D94="","",_xlfn.SWITCH($I94,"Equal allocation",ROUND($J94/12,2),"Weighted Allocation",$J94*-_xll.SI.TURNOVER(Connection,,$D94,P$2,P$3,$E$5,$E$12,_xll.SI.DIMENSIONS(Connection,$D$4,$E$4))/IF($F94=0,12,$F94),"Manual Allocation",AB94)))</f>
        <v>88.78</v>
      </c>
      <c r="Q94" s="19" cm="1">
        <f t="array" ref="Q94">IF($I94="","",IF($D94="","",_xlfn.SWITCH($I94,"Equal allocation",ROUND($J94/12,2),"Weighted Allocation",$J94*-_xll.SI.TURNOVER(Connection,,$D94,Q$2,Q$3,$E$5,$E$12,_xll.SI.DIMENSIONS(Connection,$D$4,$E$4))/IF($F94=0,12,$F94),"Manual Allocation",AC94)))</f>
        <v>88.78</v>
      </c>
      <c r="R94" s="19" cm="1">
        <f t="array" ref="R94">IF($I94="","",IF($D94="","",_xlfn.SWITCH($I94,"Equal allocation",ROUND($J94/12,2),"Weighted Allocation",$J94*-_xll.SI.TURNOVER(Connection,,$D94,R$2,R$3,$E$5,$E$12,_xll.SI.DIMENSIONS(Connection,$D$4,$E$4))/IF($F94=0,12,$F94),"Manual Allocation",AD94)))</f>
        <v>88.78</v>
      </c>
      <c r="S94" s="19" cm="1">
        <f t="array" ref="S94">IF($I94="","",IF($D94="","",_xlfn.SWITCH($I94,"Equal allocation",ROUND($J94/12,2),"Weighted Allocation",$J94*-_xll.SI.TURNOVER(Connection,,$D94,S$2,S$3,$E$5,$E$12,_xll.SI.DIMENSIONS(Connection,$D$4,$E$4))/IF($F94=0,12,$F94),"Manual Allocation",AE94)))</f>
        <v>88.78</v>
      </c>
      <c r="T94" s="19" cm="1">
        <f t="array" ref="T94">IF($I94="","",IF($D94="","",_xlfn.SWITCH($I94,"Equal allocation",ROUND($J94/12,2),"Weighted Allocation",$J94*-_xll.SI.TURNOVER(Connection,,$D94,T$2,T$3,$E$5,$E$12,_xll.SI.DIMENSIONS(Connection,$D$4,$E$4))/IF($F94=0,12,$F94),"Manual Allocation",AF94)))</f>
        <v>88.78</v>
      </c>
      <c r="U94" s="19" cm="1">
        <f t="array" ref="U94">IF($I94="","",IF($D94="","",_xlfn.SWITCH($I94,"Equal allocation",ROUND($J94/12,2),"Weighted Allocation",$J94*-_xll.SI.TURNOVER(Connection,,$D94,U$2,U$3,$E$5,$E$12,_xll.SI.DIMENSIONS(Connection,$D$4,$E$4))/IF($F94=0,12,$F94),"Manual Allocation",AG94)))</f>
        <v>88.78</v>
      </c>
      <c r="V94" s="19" cm="1">
        <f t="array" ref="V94">IF($I94="","",IF($D94="","",_xlfn.SWITCH($I94,"Equal allocation",ROUND($J94/12,2),"Weighted Allocation",$J94*-_xll.SI.TURNOVER(Connection,,$D94,V$2,V$3,$E$5,$E$12,_xll.SI.DIMENSIONS(Connection,$D$4,$E$4))/IF($F94=0,12,$F94),"Manual Allocation",AH94)))</f>
        <v>88.78</v>
      </c>
      <c r="W94" s="19" cm="1">
        <f t="array" ref="W94">IF($I94="","",IF($D94="","",_xlfn.SWITCH($I94,"Equal allocation",ROUND($J94/12,2),"Weighted Allocation",$J94*-_xll.SI.TURNOVER(Connection,,$D94,W$2,W$3,$E$5,$E$12,_xll.SI.DIMENSIONS(Connection,$D$4,$E$4))/IF($F94=0,12,$F94),"Manual Allocation",AI94)))</f>
        <v>88.78</v>
      </c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</row>
    <row r="95" spans="1:35" x14ac:dyDescent="0.45">
      <c r="A95" s="1">
        <v>1</v>
      </c>
      <c r="D95" s="1" t="str">
        <v>70300</v>
      </c>
      <c r="E95" s="1" t="str">
        <v>Indirect Labor</v>
      </c>
      <c r="F95" s="6">
        <v>133525.34</v>
      </c>
      <c r="G95" s="49"/>
      <c r="H95" s="20" t="str" cm="1">
        <f t="array" ref="H95">IF(I95="","",IF($D95="","",_xll.SI.WRITEBACKBUDGET(Connection,$H$10,$H$11,FALSE,,$D95,,$D$4:$E$5,,$L$4:$W$4,$L95:$W95)))</f>
        <v>Pending</v>
      </c>
      <c r="I95" s="20" t="str">
        <f t="shared" si="5"/>
        <v>Equal Allocation</v>
      </c>
      <c r="J95" s="19">
        <f t="shared" si="6"/>
        <v>133525.34</v>
      </c>
      <c r="K95" s="19">
        <f t="shared" si="7"/>
        <v>133525.32</v>
      </c>
      <c r="L95" s="19" cm="1">
        <f t="array" ref="L95">IF($I95="","",IF($D95="","",_xlfn.SWITCH($I95,"Equal allocation",ROUND($J95/12,2),"Weighted Allocation",$J95*-_xll.SI.TURNOVER(Connection,,$D95,L$2,L$3,$E$5,$E$12,_xll.SI.DIMENSIONS(Connection,$D$4,$E$4))/IF($F95=0,12,$F95),"Manual Allocation",X95)))</f>
        <v>11127.11</v>
      </c>
      <c r="M95" s="19" cm="1">
        <f t="array" ref="M95">IF($I95="","",IF($D95="","",_xlfn.SWITCH($I95,"Equal allocation",ROUND($J95/12,2),"Weighted Allocation",$J95*-_xll.SI.TURNOVER(Connection,,$D95,M$2,M$3,$E$5,$E$12,_xll.SI.DIMENSIONS(Connection,$D$4,$E$4))/IF($F95=0,12,$F95),"Manual Allocation",Y95)))</f>
        <v>11127.11</v>
      </c>
      <c r="N95" s="19" cm="1">
        <f t="array" ref="N95">IF($I95="","",IF($D95="","",_xlfn.SWITCH($I95,"Equal allocation",ROUND($J95/12,2),"Weighted Allocation",$J95*-_xll.SI.TURNOVER(Connection,,$D95,N$2,N$3,$E$5,$E$12,_xll.SI.DIMENSIONS(Connection,$D$4,$E$4))/IF($F95=0,12,$F95),"Manual Allocation",Z95)))</f>
        <v>11127.11</v>
      </c>
      <c r="O95" s="19" cm="1">
        <f t="array" ref="O95">IF($I95="","",IF($D95="","",_xlfn.SWITCH($I95,"Equal allocation",ROUND($J95/12,2),"Weighted Allocation",$J95*-_xll.SI.TURNOVER(Connection,,$D95,O$2,O$3,$E$5,$E$12,_xll.SI.DIMENSIONS(Connection,$D$4,$E$4))/IF($F95=0,12,$F95),"Manual Allocation",AA95)))</f>
        <v>11127.11</v>
      </c>
      <c r="P95" s="19" cm="1">
        <f t="array" ref="P95">IF($I95="","",IF($D95="","",_xlfn.SWITCH($I95,"Equal allocation",ROUND($J95/12,2),"Weighted Allocation",$J95*-_xll.SI.TURNOVER(Connection,,$D95,P$2,P$3,$E$5,$E$12,_xll.SI.DIMENSIONS(Connection,$D$4,$E$4))/IF($F95=0,12,$F95),"Manual Allocation",AB95)))</f>
        <v>11127.11</v>
      </c>
      <c r="Q95" s="19" cm="1">
        <f t="array" ref="Q95">IF($I95="","",IF($D95="","",_xlfn.SWITCH($I95,"Equal allocation",ROUND($J95/12,2),"Weighted Allocation",$J95*-_xll.SI.TURNOVER(Connection,,$D95,Q$2,Q$3,$E$5,$E$12,_xll.SI.DIMENSIONS(Connection,$D$4,$E$4))/IF($F95=0,12,$F95),"Manual Allocation",AC95)))</f>
        <v>11127.11</v>
      </c>
      <c r="R95" s="19" cm="1">
        <f t="array" ref="R95">IF($I95="","",IF($D95="","",_xlfn.SWITCH($I95,"Equal allocation",ROUND($J95/12,2),"Weighted Allocation",$J95*-_xll.SI.TURNOVER(Connection,,$D95,R$2,R$3,$E$5,$E$12,_xll.SI.DIMENSIONS(Connection,$D$4,$E$4))/IF($F95=0,12,$F95),"Manual Allocation",AD95)))</f>
        <v>11127.11</v>
      </c>
      <c r="S95" s="19" cm="1">
        <f t="array" ref="S95">IF($I95="","",IF($D95="","",_xlfn.SWITCH($I95,"Equal allocation",ROUND($J95/12,2),"Weighted Allocation",$J95*-_xll.SI.TURNOVER(Connection,,$D95,S$2,S$3,$E$5,$E$12,_xll.SI.DIMENSIONS(Connection,$D$4,$E$4))/IF($F95=0,12,$F95),"Manual Allocation",AE95)))</f>
        <v>11127.11</v>
      </c>
      <c r="T95" s="19" cm="1">
        <f t="array" ref="T95">IF($I95="","",IF($D95="","",_xlfn.SWITCH($I95,"Equal allocation",ROUND($J95/12,2),"Weighted Allocation",$J95*-_xll.SI.TURNOVER(Connection,,$D95,T$2,T$3,$E$5,$E$12,_xll.SI.DIMENSIONS(Connection,$D$4,$E$4))/IF($F95=0,12,$F95),"Manual Allocation",AF95)))</f>
        <v>11127.11</v>
      </c>
      <c r="U95" s="19" cm="1">
        <f t="array" ref="U95">IF($I95="","",IF($D95="","",_xlfn.SWITCH($I95,"Equal allocation",ROUND($J95/12,2),"Weighted Allocation",$J95*-_xll.SI.TURNOVER(Connection,,$D95,U$2,U$3,$E$5,$E$12,_xll.SI.DIMENSIONS(Connection,$D$4,$E$4))/IF($F95=0,12,$F95),"Manual Allocation",AG95)))</f>
        <v>11127.11</v>
      </c>
      <c r="V95" s="19" cm="1">
        <f t="array" ref="V95">IF($I95="","",IF($D95="","",_xlfn.SWITCH($I95,"Equal allocation",ROUND($J95/12,2),"Weighted Allocation",$J95*-_xll.SI.TURNOVER(Connection,,$D95,V$2,V$3,$E$5,$E$12,_xll.SI.DIMENSIONS(Connection,$D$4,$E$4))/IF($F95=0,12,$F95),"Manual Allocation",AH95)))</f>
        <v>11127.11</v>
      </c>
      <c r="W95" s="19" cm="1">
        <f t="array" ref="W95">IF($I95="","",IF($D95="","",_xlfn.SWITCH($I95,"Equal allocation",ROUND($J95/12,2),"Weighted Allocation",$J95*-_xll.SI.TURNOVER(Connection,,$D95,W$2,W$3,$E$5,$E$12,_xll.SI.DIMENSIONS(Connection,$D$4,$E$4))/IF($F95=0,12,$F95),"Manual Allocation",AI95)))</f>
        <v>11127.11</v>
      </c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</row>
    <row r="96" spans="1:35" x14ac:dyDescent="0.45">
      <c r="A96" s="1">
        <v>1</v>
      </c>
      <c r="D96" s="1" t="str">
        <v>70301</v>
      </c>
      <c r="E96" s="1" t="str">
        <v>Holiday</v>
      </c>
      <c r="F96" s="6">
        <v>2304</v>
      </c>
      <c r="G96" s="49"/>
      <c r="H96" s="20" t="str" cm="1">
        <f t="array" ref="H96">IF(I96="","",IF($D96="","",_xll.SI.WRITEBACKBUDGET(Connection,$H$10,$H$11,FALSE,,$D96,,$D$4:$E$5,,$L$4:$W$4,$L96:$W96)))</f>
        <v>Pending</v>
      </c>
      <c r="I96" s="20" t="str">
        <f t="shared" si="5"/>
        <v>Equal Allocation</v>
      </c>
      <c r="J96" s="19">
        <f t="shared" si="6"/>
        <v>2304</v>
      </c>
      <c r="K96" s="19">
        <f t="shared" si="7"/>
        <v>2304</v>
      </c>
      <c r="L96" s="19" cm="1">
        <f t="array" ref="L96">IF($I96="","",IF($D96="","",_xlfn.SWITCH($I96,"Equal allocation",ROUND($J96/12,2),"Weighted Allocation",$J96*-_xll.SI.TURNOVER(Connection,,$D96,L$2,L$3,$E$5,$E$12,_xll.SI.DIMENSIONS(Connection,$D$4,$E$4))/IF($F96=0,12,$F96),"Manual Allocation",X96)))</f>
        <v>192</v>
      </c>
      <c r="M96" s="19" cm="1">
        <f t="array" ref="M96">IF($I96="","",IF($D96="","",_xlfn.SWITCH($I96,"Equal allocation",ROUND($J96/12,2),"Weighted Allocation",$J96*-_xll.SI.TURNOVER(Connection,,$D96,M$2,M$3,$E$5,$E$12,_xll.SI.DIMENSIONS(Connection,$D$4,$E$4))/IF($F96=0,12,$F96),"Manual Allocation",Y96)))</f>
        <v>192</v>
      </c>
      <c r="N96" s="19" cm="1">
        <f t="array" ref="N96">IF($I96="","",IF($D96="","",_xlfn.SWITCH($I96,"Equal allocation",ROUND($J96/12,2),"Weighted Allocation",$J96*-_xll.SI.TURNOVER(Connection,,$D96,N$2,N$3,$E$5,$E$12,_xll.SI.DIMENSIONS(Connection,$D$4,$E$4))/IF($F96=0,12,$F96),"Manual Allocation",Z96)))</f>
        <v>192</v>
      </c>
      <c r="O96" s="19" cm="1">
        <f t="array" ref="O96">IF($I96="","",IF($D96="","",_xlfn.SWITCH($I96,"Equal allocation",ROUND($J96/12,2),"Weighted Allocation",$J96*-_xll.SI.TURNOVER(Connection,,$D96,O$2,O$3,$E$5,$E$12,_xll.SI.DIMENSIONS(Connection,$D$4,$E$4))/IF($F96=0,12,$F96),"Manual Allocation",AA96)))</f>
        <v>192</v>
      </c>
      <c r="P96" s="19" cm="1">
        <f t="array" ref="P96">IF($I96="","",IF($D96="","",_xlfn.SWITCH($I96,"Equal allocation",ROUND($J96/12,2),"Weighted Allocation",$J96*-_xll.SI.TURNOVER(Connection,,$D96,P$2,P$3,$E$5,$E$12,_xll.SI.DIMENSIONS(Connection,$D$4,$E$4))/IF($F96=0,12,$F96),"Manual Allocation",AB96)))</f>
        <v>192</v>
      </c>
      <c r="Q96" s="19" cm="1">
        <f t="array" ref="Q96">IF($I96="","",IF($D96="","",_xlfn.SWITCH($I96,"Equal allocation",ROUND($J96/12,2),"Weighted Allocation",$J96*-_xll.SI.TURNOVER(Connection,,$D96,Q$2,Q$3,$E$5,$E$12,_xll.SI.DIMENSIONS(Connection,$D$4,$E$4))/IF($F96=0,12,$F96),"Manual Allocation",AC96)))</f>
        <v>192</v>
      </c>
      <c r="R96" s="19" cm="1">
        <f t="array" ref="R96">IF($I96="","",IF($D96="","",_xlfn.SWITCH($I96,"Equal allocation",ROUND($J96/12,2),"Weighted Allocation",$J96*-_xll.SI.TURNOVER(Connection,,$D96,R$2,R$3,$E$5,$E$12,_xll.SI.DIMENSIONS(Connection,$D$4,$E$4))/IF($F96=0,12,$F96),"Manual Allocation",AD96)))</f>
        <v>192</v>
      </c>
      <c r="S96" s="19" cm="1">
        <f t="array" ref="S96">IF($I96="","",IF($D96="","",_xlfn.SWITCH($I96,"Equal allocation",ROUND($J96/12,2),"Weighted Allocation",$J96*-_xll.SI.TURNOVER(Connection,,$D96,S$2,S$3,$E$5,$E$12,_xll.SI.DIMENSIONS(Connection,$D$4,$E$4))/IF($F96=0,12,$F96),"Manual Allocation",AE96)))</f>
        <v>192</v>
      </c>
      <c r="T96" s="19" cm="1">
        <f t="array" ref="T96">IF($I96="","",IF($D96="","",_xlfn.SWITCH($I96,"Equal allocation",ROUND($J96/12,2),"Weighted Allocation",$J96*-_xll.SI.TURNOVER(Connection,,$D96,T$2,T$3,$E$5,$E$12,_xll.SI.DIMENSIONS(Connection,$D$4,$E$4))/IF($F96=0,12,$F96),"Manual Allocation",AF96)))</f>
        <v>192</v>
      </c>
      <c r="U96" s="19" cm="1">
        <f t="array" ref="U96">IF($I96="","",IF($D96="","",_xlfn.SWITCH($I96,"Equal allocation",ROUND($J96/12,2),"Weighted Allocation",$J96*-_xll.SI.TURNOVER(Connection,,$D96,U$2,U$3,$E$5,$E$12,_xll.SI.DIMENSIONS(Connection,$D$4,$E$4))/IF($F96=0,12,$F96),"Manual Allocation",AG96)))</f>
        <v>192</v>
      </c>
      <c r="V96" s="19" cm="1">
        <f t="array" ref="V96">IF($I96="","",IF($D96="","",_xlfn.SWITCH($I96,"Equal allocation",ROUND($J96/12,2),"Weighted Allocation",$J96*-_xll.SI.TURNOVER(Connection,,$D96,V$2,V$3,$E$5,$E$12,_xll.SI.DIMENSIONS(Connection,$D$4,$E$4))/IF($F96=0,12,$F96),"Manual Allocation",AH96)))</f>
        <v>192</v>
      </c>
      <c r="W96" s="19" cm="1">
        <f t="array" ref="W96">IF($I96="","",IF($D96="","",_xlfn.SWITCH($I96,"Equal allocation",ROUND($J96/12,2),"Weighted Allocation",$J96*-_xll.SI.TURNOVER(Connection,,$D96,W$2,W$3,$E$5,$E$12,_xll.SI.DIMENSIONS(Connection,$D$4,$E$4))/IF($F96=0,12,$F96),"Manual Allocation",AI96)))</f>
        <v>192</v>
      </c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</row>
    <row r="97" spans="1:35" x14ac:dyDescent="0.45">
      <c r="A97" s="1">
        <v>1</v>
      </c>
      <c r="D97" s="1" t="str">
        <v>70302</v>
      </c>
      <c r="E97" s="1" t="str">
        <v>Professional Development</v>
      </c>
      <c r="F97" s="6">
        <v>122960</v>
      </c>
      <c r="G97" s="49"/>
      <c r="H97" s="20" t="str" cm="1">
        <f t="array" ref="H97">IF(I97="","",IF($D97="","",_xll.SI.WRITEBACKBUDGET(Connection,$H$10,$H$11,FALSE,,$D97,,$D$4:$E$5,,$L$4:$W$4,$L97:$W97)))</f>
        <v>Pending</v>
      </c>
      <c r="I97" s="20" t="str">
        <f t="shared" si="5"/>
        <v>Equal Allocation</v>
      </c>
      <c r="J97" s="19">
        <f t="shared" si="6"/>
        <v>122960</v>
      </c>
      <c r="K97" s="19">
        <f t="shared" si="7"/>
        <v>122960.04</v>
      </c>
      <c r="L97" s="19" cm="1">
        <f t="array" ref="L97">IF($I97="","",IF($D97="","",_xlfn.SWITCH($I97,"Equal allocation",ROUND($J97/12,2),"Weighted Allocation",$J97*-_xll.SI.TURNOVER(Connection,,$D97,L$2,L$3,$E$5,$E$12,_xll.SI.DIMENSIONS(Connection,$D$4,$E$4))/IF($F97=0,12,$F97),"Manual Allocation",X97)))</f>
        <v>10246.67</v>
      </c>
      <c r="M97" s="19" cm="1">
        <f t="array" ref="M97">IF($I97="","",IF($D97="","",_xlfn.SWITCH($I97,"Equal allocation",ROUND($J97/12,2),"Weighted Allocation",$J97*-_xll.SI.TURNOVER(Connection,,$D97,M$2,M$3,$E$5,$E$12,_xll.SI.DIMENSIONS(Connection,$D$4,$E$4))/IF($F97=0,12,$F97),"Manual Allocation",Y97)))</f>
        <v>10246.67</v>
      </c>
      <c r="N97" s="19" cm="1">
        <f t="array" ref="N97">IF($I97="","",IF($D97="","",_xlfn.SWITCH($I97,"Equal allocation",ROUND($J97/12,2),"Weighted Allocation",$J97*-_xll.SI.TURNOVER(Connection,,$D97,N$2,N$3,$E$5,$E$12,_xll.SI.DIMENSIONS(Connection,$D$4,$E$4))/IF($F97=0,12,$F97),"Manual Allocation",Z97)))</f>
        <v>10246.67</v>
      </c>
      <c r="O97" s="19" cm="1">
        <f t="array" ref="O97">IF($I97="","",IF($D97="","",_xlfn.SWITCH($I97,"Equal allocation",ROUND($J97/12,2),"Weighted Allocation",$J97*-_xll.SI.TURNOVER(Connection,,$D97,O$2,O$3,$E$5,$E$12,_xll.SI.DIMENSIONS(Connection,$D$4,$E$4))/IF($F97=0,12,$F97),"Manual Allocation",AA97)))</f>
        <v>10246.67</v>
      </c>
      <c r="P97" s="19" cm="1">
        <f t="array" ref="P97">IF($I97="","",IF($D97="","",_xlfn.SWITCH($I97,"Equal allocation",ROUND($J97/12,2),"Weighted Allocation",$J97*-_xll.SI.TURNOVER(Connection,,$D97,P$2,P$3,$E$5,$E$12,_xll.SI.DIMENSIONS(Connection,$D$4,$E$4))/IF($F97=0,12,$F97),"Manual Allocation",AB97)))</f>
        <v>10246.67</v>
      </c>
      <c r="Q97" s="19" cm="1">
        <f t="array" ref="Q97">IF($I97="","",IF($D97="","",_xlfn.SWITCH($I97,"Equal allocation",ROUND($J97/12,2),"Weighted Allocation",$J97*-_xll.SI.TURNOVER(Connection,,$D97,Q$2,Q$3,$E$5,$E$12,_xll.SI.DIMENSIONS(Connection,$D$4,$E$4))/IF($F97=0,12,$F97),"Manual Allocation",AC97)))</f>
        <v>10246.67</v>
      </c>
      <c r="R97" s="19" cm="1">
        <f t="array" ref="R97">IF($I97="","",IF($D97="","",_xlfn.SWITCH($I97,"Equal allocation",ROUND($J97/12,2),"Weighted Allocation",$J97*-_xll.SI.TURNOVER(Connection,,$D97,R$2,R$3,$E$5,$E$12,_xll.SI.DIMENSIONS(Connection,$D$4,$E$4))/IF($F97=0,12,$F97),"Manual Allocation",AD97)))</f>
        <v>10246.67</v>
      </c>
      <c r="S97" s="19" cm="1">
        <f t="array" ref="S97">IF($I97="","",IF($D97="","",_xlfn.SWITCH($I97,"Equal allocation",ROUND($J97/12,2),"Weighted Allocation",$J97*-_xll.SI.TURNOVER(Connection,,$D97,S$2,S$3,$E$5,$E$12,_xll.SI.DIMENSIONS(Connection,$D$4,$E$4))/IF($F97=0,12,$F97),"Manual Allocation",AE97)))</f>
        <v>10246.67</v>
      </c>
      <c r="T97" s="19" cm="1">
        <f t="array" ref="T97">IF($I97="","",IF($D97="","",_xlfn.SWITCH($I97,"Equal allocation",ROUND($J97/12,2),"Weighted Allocation",$J97*-_xll.SI.TURNOVER(Connection,,$D97,T$2,T$3,$E$5,$E$12,_xll.SI.DIMENSIONS(Connection,$D$4,$E$4))/IF($F97=0,12,$F97),"Manual Allocation",AF97)))</f>
        <v>10246.67</v>
      </c>
      <c r="U97" s="19" cm="1">
        <f t="array" ref="U97">IF($I97="","",IF($D97="","",_xlfn.SWITCH($I97,"Equal allocation",ROUND($J97/12,2),"Weighted Allocation",$J97*-_xll.SI.TURNOVER(Connection,,$D97,U$2,U$3,$E$5,$E$12,_xll.SI.DIMENSIONS(Connection,$D$4,$E$4))/IF($F97=0,12,$F97),"Manual Allocation",AG97)))</f>
        <v>10246.67</v>
      </c>
      <c r="V97" s="19" cm="1">
        <f t="array" ref="V97">IF($I97="","",IF($D97="","",_xlfn.SWITCH($I97,"Equal allocation",ROUND($J97/12,2),"Weighted Allocation",$J97*-_xll.SI.TURNOVER(Connection,,$D97,V$2,V$3,$E$5,$E$12,_xll.SI.DIMENSIONS(Connection,$D$4,$E$4))/IF($F97=0,12,$F97),"Manual Allocation",AH97)))</f>
        <v>10246.67</v>
      </c>
      <c r="W97" s="19" cm="1">
        <f t="array" ref="W97">IF($I97="","",IF($D97="","",_xlfn.SWITCH($I97,"Equal allocation",ROUND($J97/12,2),"Weighted Allocation",$J97*-_xll.SI.TURNOVER(Connection,,$D97,W$2,W$3,$E$5,$E$12,_xll.SI.DIMENSIONS(Connection,$D$4,$E$4))/IF($F97=0,12,$F97),"Manual Allocation",AI97)))</f>
        <v>10246.67</v>
      </c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</row>
    <row r="98" spans="1:35" x14ac:dyDescent="0.45">
      <c r="A98" s="1">
        <v>1</v>
      </c>
      <c r="D98" s="1" t="str">
        <v>70303</v>
      </c>
      <c r="E98" s="1" t="str">
        <v>Paid Time Off</v>
      </c>
      <c r="F98" s="6">
        <v>149048</v>
      </c>
      <c r="G98" s="49"/>
      <c r="H98" s="20" t="str" cm="1">
        <f t="array" ref="H98">IF(I98="","",IF($D98="","",_xll.SI.WRITEBACKBUDGET(Connection,$H$10,$H$11,FALSE,,$D98,,$D$4:$E$5,,$L$4:$W$4,$L98:$W98)))</f>
        <v>Pending</v>
      </c>
      <c r="I98" s="20" t="str">
        <f t="shared" si="5"/>
        <v>Equal Allocation</v>
      </c>
      <c r="J98" s="19">
        <f t="shared" si="6"/>
        <v>149048</v>
      </c>
      <c r="K98" s="19">
        <f t="shared" si="7"/>
        <v>149048.04</v>
      </c>
      <c r="L98" s="19" cm="1">
        <f t="array" ref="L98">IF($I98="","",IF($D98="","",_xlfn.SWITCH($I98,"Equal allocation",ROUND($J98/12,2),"Weighted Allocation",$J98*-_xll.SI.TURNOVER(Connection,,$D98,L$2,L$3,$E$5,$E$12,_xll.SI.DIMENSIONS(Connection,$D$4,$E$4))/IF($F98=0,12,$F98),"Manual Allocation",X98)))</f>
        <v>12420.67</v>
      </c>
      <c r="M98" s="19" cm="1">
        <f t="array" ref="M98">IF($I98="","",IF($D98="","",_xlfn.SWITCH($I98,"Equal allocation",ROUND($J98/12,2),"Weighted Allocation",$J98*-_xll.SI.TURNOVER(Connection,,$D98,M$2,M$3,$E$5,$E$12,_xll.SI.DIMENSIONS(Connection,$D$4,$E$4))/IF($F98=0,12,$F98),"Manual Allocation",Y98)))</f>
        <v>12420.67</v>
      </c>
      <c r="N98" s="19" cm="1">
        <f t="array" ref="N98">IF($I98="","",IF($D98="","",_xlfn.SWITCH($I98,"Equal allocation",ROUND($J98/12,2),"Weighted Allocation",$J98*-_xll.SI.TURNOVER(Connection,,$D98,N$2,N$3,$E$5,$E$12,_xll.SI.DIMENSIONS(Connection,$D$4,$E$4))/IF($F98=0,12,$F98),"Manual Allocation",Z98)))</f>
        <v>12420.67</v>
      </c>
      <c r="O98" s="19" cm="1">
        <f t="array" ref="O98">IF($I98="","",IF($D98="","",_xlfn.SWITCH($I98,"Equal allocation",ROUND($J98/12,2),"Weighted Allocation",$J98*-_xll.SI.TURNOVER(Connection,,$D98,O$2,O$3,$E$5,$E$12,_xll.SI.DIMENSIONS(Connection,$D$4,$E$4))/IF($F98=0,12,$F98),"Manual Allocation",AA98)))</f>
        <v>12420.67</v>
      </c>
      <c r="P98" s="19" cm="1">
        <f t="array" ref="P98">IF($I98="","",IF($D98="","",_xlfn.SWITCH($I98,"Equal allocation",ROUND($J98/12,2),"Weighted Allocation",$J98*-_xll.SI.TURNOVER(Connection,,$D98,P$2,P$3,$E$5,$E$12,_xll.SI.DIMENSIONS(Connection,$D$4,$E$4))/IF($F98=0,12,$F98),"Manual Allocation",AB98)))</f>
        <v>12420.67</v>
      </c>
      <c r="Q98" s="19" cm="1">
        <f t="array" ref="Q98">IF($I98="","",IF($D98="","",_xlfn.SWITCH($I98,"Equal allocation",ROUND($J98/12,2),"Weighted Allocation",$J98*-_xll.SI.TURNOVER(Connection,,$D98,Q$2,Q$3,$E$5,$E$12,_xll.SI.DIMENSIONS(Connection,$D$4,$E$4))/IF($F98=0,12,$F98),"Manual Allocation",AC98)))</f>
        <v>12420.67</v>
      </c>
      <c r="R98" s="19" cm="1">
        <f t="array" ref="R98">IF($I98="","",IF($D98="","",_xlfn.SWITCH($I98,"Equal allocation",ROUND($J98/12,2),"Weighted Allocation",$J98*-_xll.SI.TURNOVER(Connection,,$D98,R$2,R$3,$E$5,$E$12,_xll.SI.DIMENSIONS(Connection,$D$4,$E$4))/IF($F98=0,12,$F98),"Manual Allocation",AD98)))</f>
        <v>12420.67</v>
      </c>
      <c r="S98" s="19" cm="1">
        <f t="array" ref="S98">IF($I98="","",IF($D98="","",_xlfn.SWITCH($I98,"Equal allocation",ROUND($J98/12,2),"Weighted Allocation",$J98*-_xll.SI.TURNOVER(Connection,,$D98,S$2,S$3,$E$5,$E$12,_xll.SI.DIMENSIONS(Connection,$D$4,$E$4))/IF($F98=0,12,$F98),"Manual Allocation",AE98)))</f>
        <v>12420.67</v>
      </c>
      <c r="T98" s="19" cm="1">
        <f t="array" ref="T98">IF($I98="","",IF($D98="","",_xlfn.SWITCH($I98,"Equal allocation",ROUND($J98/12,2),"Weighted Allocation",$J98*-_xll.SI.TURNOVER(Connection,,$D98,T$2,T$3,$E$5,$E$12,_xll.SI.DIMENSIONS(Connection,$D$4,$E$4))/IF($F98=0,12,$F98),"Manual Allocation",AF98)))</f>
        <v>12420.67</v>
      </c>
      <c r="U98" s="19" cm="1">
        <f t="array" ref="U98">IF($I98="","",IF($D98="","",_xlfn.SWITCH($I98,"Equal allocation",ROUND($J98/12,2),"Weighted Allocation",$J98*-_xll.SI.TURNOVER(Connection,,$D98,U$2,U$3,$E$5,$E$12,_xll.SI.DIMENSIONS(Connection,$D$4,$E$4))/IF($F98=0,12,$F98),"Manual Allocation",AG98)))</f>
        <v>12420.67</v>
      </c>
      <c r="V98" s="19" cm="1">
        <f t="array" ref="V98">IF($I98="","",IF($D98="","",_xlfn.SWITCH($I98,"Equal allocation",ROUND($J98/12,2),"Weighted Allocation",$J98*-_xll.SI.TURNOVER(Connection,,$D98,V$2,V$3,$E$5,$E$12,_xll.SI.DIMENSIONS(Connection,$D$4,$E$4))/IF($F98=0,12,$F98),"Manual Allocation",AH98)))</f>
        <v>12420.67</v>
      </c>
      <c r="W98" s="19" cm="1">
        <f t="array" ref="W98">IF($I98="","",IF($D98="","",_xlfn.SWITCH($I98,"Equal allocation",ROUND($J98/12,2),"Weighted Allocation",$J98*-_xll.SI.TURNOVER(Connection,,$D98,W$2,W$3,$E$5,$E$12,_xll.SI.DIMENSIONS(Connection,$D$4,$E$4))/IF($F98=0,12,$F98),"Manual Allocation",AI98)))</f>
        <v>12420.67</v>
      </c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</row>
    <row r="99" spans="1:35" x14ac:dyDescent="0.45">
      <c r="A99" s="1">
        <v>1</v>
      </c>
      <c r="D99" s="1" t="str">
        <v>70304</v>
      </c>
      <c r="E99" s="1" t="str">
        <v>Indirect Labor Offset</v>
      </c>
      <c r="F99" s="6">
        <v>-407837.34</v>
      </c>
      <c r="G99" s="49"/>
      <c r="H99" s="20" t="str" cm="1">
        <f t="array" ref="H99">IF(I99="","",IF($D99="","",_xll.SI.WRITEBACKBUDGET(Connection,$H$10,$H$11,FALSE,,$D99,,$D$4:$E$5,,$L$4:$W$4,$L99:$W99)))</f>
        <v>Pending</v>
      </c>
      <c r="I99" s="20" t="str">
        <f t="shared" si="5"/>
        <v>Equal Allocation</v>
      </c>
      <c r="J99" s="19">
        <f t="shared" si="6"/>
        <v>-407837.34</v>
      </c>
      <c r="K99" s="19">
        <f t="shared" si="7"/>
        <v>-407837.40000000008</v>
      </c>
      <c r="L99" s="19" cm="1">
        <f t="array" ref="L99">IF($I99="","",IF($D99="","",_xlfn.SWITCH($I99,"Equal allocation",ROUND($J99/12,2),"Weighted Allocation",$J99*-_xll.SI.TURNOVER(Connection,,$D99,L$2,L$3,$E$5,$E$12,_xll.SI.DIMENSIONS(Connection,$D$4,$E$4))/IF($F99=0,12,$F99),"Manual Allocation",X99)))</f>
        <v>-33986.449999999997</v>
      </c>
      <c r="M99" s="19" cm="1">
        <f t="array" ref="M99">IF($I99="","",IF($D99="","",_xlfn.SWITCH($I99,"Equal allocation",ROUND($J99/12,2),"Weighted Allocation",$J99*-_xll.SI.TURNOVER(Connection,,$D99,M$2,M$3,$E$5,$E$12,_xll.SI.DIMENSIONS(Connection,$D$4,$E$4))/IF($F99=0,12,$F99),"Manual Allocation",Y99)))</f>
        <v>-33986.449999999997</v>
      </c>
      <c r="N99" s="19" cm="1">
        <f t="array" ref="N99">IF($I99="","",IF($D99="","",_xlfn.SWITCH($I99,"Equal allocation",ROUND($J99/12,2),"Weighted Allocation",$J99*-_xll.SI.TURNOVER(Connection,,$D99,N$2,N$3,$E$5,$E$12,_xll.SI.DIMENSIONS(Connection,$D$4,$E$4))/IF($F99=0,12,$F99),"Manual Allocation",Z99)))</f>
        <v>-33986.449999999997</v>
      </c>
      <c r="O99" s="19" cm="1">
        <f t="array" ref="O99">IF($I99="","",IF($D99="","",_xlfn.SWITCH($I99,"Equal allocation",ROUND($J99/12,2),"Weighted Allocation",$J99*-_xll.SI.TURNOVER(Connection,,$D99,O$2,O$3,$E$5,$E$12,_xll.SI.DIMENSIONS(Connection,$D$4,$E$4))/IF($F99=0,12,$F99),"Manual Allocation",AA99)))</f>
        <v>-33986.449999999997</v>
      </c>
      <c r="P99" s="19" cm="1">
        <f t="array" ref="P99">IF($I99="","",IF($D99="","",_xlfn.SWITCH($I99,"Equal allocation",ROUND($J99/12,2),"Weighted Allocation",$J99*-_xll.SI.TURNOVER(Connection,,$D99,P$2,P$3,$E$5,$E$12,_xll.SI.DIMENSIONS(Connection,$D$4,$E$4))/IF($F99=0,12,$F99),"Manual Allocation",AB99)))</f>
        <v>-33986.449999999997</v>
      </c>
      <c r="Q99" s="19" cm="1">
        <f t="array" ref="Q99">IF($I99="","",IF($D99="","",_xlfn.SWITCH($I99,"Equal allocation",ROUND($J99/12,2),"Weighted Allocation",$J99*-_xll.SI.TURNOVER(Connection,,$D99,Q$2,Q$3,$E$5,$E$12,_xll.SI.DIMENSIONS(Connection,$D$4,$E$4))/IF($F99=0,12,$F99),"Manual Allocation",AC99)))</f>
        <v>-33986.449999999997</v>
      </c>
      <c r="R99" s="19" cm="1">
        <f t="array" ref="R99">IF($I99="","",IF($D99="","",_xlfn.SWITCH($I99,"Equal allocation",ROUND($J99/12,2),"Weighted Allocation",$J99*-_xll.SI.TURNOVER(Connection,,$D99,R$2,R$3,$E$5,$E$12,_xll.SI.DIMENSIONS(Connection,$D$4,$E$4))/IF($F99=0,12,$F99),"Manual Allocation",AD99)))</f>
        <v>-33986.449999999997</v>
      </c>
      <c r="S99" s="19" cm="1">
        <f t="array" ref="S99">IF($I99="","",IF($D99="","",_xlfn.SWITCH($I99,"Equal allocation",ROUND($J99/12,2),"Weighted Allocation",$J99*-_xll.SI.TURNOVER(Connection,,$D99,S$2,S$3,$E$5,$E$12,_xll.SI.DIMENSIONS(Connection,$D$4,$E$4))/IF($F99=0,12,$F99),"Manual Allocation",AE99)))</f>
        <v>-33986.449999999997</v>
      </c>
      <c r="T99" s="19" cm="1">
        <f t="array" ref="T99">IF($I99="","",IF($D99="","",_xlfn.SWITCH($I99,"Equal allocation",ROUND($J99/12,2),"Weighted Allocation",$J99*-_xll.SI.TURNOVER(Connection,,$D99,T$2,T$3,$E$5,$E$12,_xll.SI.DIMENSIONS(Connection,$D$4,$E$4))/IF($F99=0,12,$F99),"Manual Allocation",AF99)))</f>
        <v>-33986.449999999997</v>
      </c>
      <c r="U99" s="19" cm="1">
        <f t="array" ref="U99">IF($I99="","",IF($D99="","",_xlfn.SWITCH($I99,"Equal allocation",ROUND($J99/12,2),"Weighted Allocation",$J99*-_xll.SI.TURNOVER(Connection,,$D99,U$2,U$3,$E$5,$E$12,_xll.SI.DIMENSIONS(Connection,$D$4,$E$4))/IF($F99=0,12,$F99),"Manual Allocation",AG99)))</f>
        <v>-33986.449999999997</v>
      </c>
      <c r="V99" s="19" cm="1">
        <f t="array" ref="V99">IF($I99="","",IF($D99="","",_xlfn.SWITCH($I99,"Equal allocation",ROUND($J99/12,2),"Weighted Allocation",$J99*-_xll.SI.TURNOVER(Connection,,$D99,V$2,V$3,$E$5,$E$12,_xll.SI.DIMENSIONS(Connection,$D$4,$E$4))/IF($F99=0,12,$F99),"Manual Allocation",AH99)))</f>
        <v>-33986.449999999997</v>
      </c>
      <c r="W99" s="19" cm="1">
        <f t="array" ref="W99">IF($I99="","",IF($D99="","",_xlfn.SWITCH($I99,"Equal allocation",ROUND($J99/12,2),"Weighted Allocation",$J99*-_xll.SI.TURNOVER(Connection,,$D99,W$2,W$3,$E$5,$E$12,_xll.SI.DIMENSIONS(Connection,$D$4,$E$4))/IF($F99=0,12,$F99),"Manual Allocation",AI99)))</f>
        <v>-33986.449999999997</v>
      </c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</row>
    <row r="100" spans="1:35" x14ac:dyDescent="0.45">
      <c r="A100" s="1">
        <v>1</v>
      </c>
      <c r="D100" s="1" t="str">
        <v>70400</v>
      </c>
      <c r="E100" s="1" t="str">
        <v>Journal Entry Rounding</v>
      </c>
      <c r="F100" s="6">
        <v>0</v>
      </c>
      <c r="G100" s="49"/>
      <c r="H100" s="20" t="str" cm="1">
        <f t="array" ref="H100">IF(I100="","",IF($D100="","",_xll.SI.WRITEBACKBUDGET(Connection,$H$10,$H$11,FALSE,,$D100,,$D$4:$E$5,,$L$4:$W$4,$L100:$W100)))</f>
        <v>Pending</v>
      </c>
      <c r="I100" s="20" t="str">
        <f t="shared" si="5"/>
        <v>Equal Allocation</v>
      </c>
      <c r="J100" s="19">
        <f t="shared" si="6"/>
        <v>0</v>
      </c>
      <c r="K100" s="19">
        <f t="shared" si="7"/>
        <v>0</v>
      </c>
      <c r="L100" s="19" cm="1">
        <f t="array" ref="L100">IF($I100="","",IF($D100="","",_xlfn.SWITCH($I100,"Equal allocation",ROUND($J100/12,2),"Weighted Allocation",$J100*-_xll.SI.TURNOVER(Connection,,$D100,L$2,L$3,$E$5,$E$12,_xll.SI.DIMENSIONS(Connection,$D$4,$E$4))/IF($F100=0,12,$F100),"Manual Allocation",X100)))</f>
        <v>0</v>
      </c>
      <c r="M100" s="19" cm="1">
        <f t="array" ref="M100">IF($I100="","",IF($D100="","",_xlfn.SWITCH($I100,"Equal allocation",ROUND($J100/12,2),"Weighted Allocation",$J100*-_xll.SI.TURNOVER(Connection,,$D100,M$2,M$3,$E$5,$E$12,_xll.SI.DIMENSIONS(Connection,$D$4,$E$4))/IF($F100=0,12,$F100),"Manual Allocation",Y100)))</f>
        <v>0</v>
      </c>
      <c r="N100" s="19" cm="1">
        <f t="array" ref="N100">IF($I100="","",IF($D100="","",_xlfn.SWITCH($I100,"Equal allocation",ROUND($J100/12,2),"Weighted Allocation",$J100*-_xll.SI.TURNOVER(Connection,,$D100,N$2,N$3,$E$5,$E$12,_xll.SI.DIMENSIONS(Connection,$D$4,$E$4))/IF($F100=0,12,$F100),"Manual Allocation",Z100)))</f>
        <v>0</v>
      </c>
      <c r="O100" s="19" cm="1">
        <f t="array" ref="O100">IF($I100="","",IF($D100="","",_xlfn.SWITCH($I100,"Equal allocation",ROUND($J100/12,2),"Weighted Allocation",$J100*-_xll.SI.TURNOVER(Connection,,$D100,O$2,O$3,$E$5,$E$12,_xll.SI.DIMENSIONS(Connection,$D$4,$E$4))/IF($F100=0,12,$F100),"Manual Allocation",AA100)))</f>
        <v>0</v>
      </c>
      <c r="P100" s="19" cm="1">
        <f t="array" ref="P100">IF($I100="","",IF($D100="","",_xlfn.SWITCH($I100,"Equal allocation",ROUND($J100/12,2),"Weighted Allocation",$J100*-_xll.SI.TURNOVER(Connection,,$D100,P$2,P$3,$E$5,$E$12,_xll.SI.DIMENSIONS(Connection,$D$4,$E$4))/IF($F100=0,12,$F100),"Manual Allocation",AB100)))</f>
        <v>0</v>
      </c>
      <c r="Q100" s="19" cm="1">
        <f t="array" ref="Q100">IF($I100="","",IF($D100="","",_xlfn.SWITCH($I100,"Equal allocation",ROUND($J100/12,2),"Weighted Allocation",$J100*-_xll.SI.TURNOVER(Connection,,$D100,Q$2,Q$3,$E$5,$E$12,_xll.SI.DIMENSIONS(Connection,$D$4,$E$4))/IF($F100=0,12,$F100),"Manual Allocation",AC100)))</f>
        <v>0</v>
      </c>
      <c r="R100" s="19" cm="1">
        <f t="array" ref="R100">IF($I100="","",IF($D100="","",_xlfn.SWITCH($I100,"Equal allocation",ROUND($J100/12,2),"Weighted Allocation",$J100*-_xll.SI.TURNOVER(Connection,,$D100,R$2,R$3,$E$5,$E$12,_xll.SI.DIMENSIONS(Connection,$D$4,$E$4))/IF($F100=0,12,$F100),"Manual Allocation",AD100)))</f>
        <v>0</v>
      </c>
      <c r="S100" s="19" cm="1">
        <f t="array" ref="S100">IF($I100="","",IF($D100="","",_xlfn.SWITCH($I100,"Equal allocation",ROUND($J100/12,2),"Weighted Allocation",$J100*-_xll.SI.TURNOVER(Connection,,$D100,S$2,S$3,$E$5,$E$12,_xll.SI.DIMENSIONS(Connection,$D$4,$E$4))/IF($F100=0,12,$F100),"Manual Allocation",AE100)))</f>
        <v>0</v>
      </c>
      <c r="T100" s="19" cm="1">
        <f t="array" ref="T100">IF($I100="","",IF($D100="","",_xlfn.SWITCH($I100,"Equal allocation",ROUND($J100/12,2),"Weighted Allocation",$J100*-_xll.SI.TURNOVER(Connection,,$D100,T$2,T$3,$E$5,$E$12,_xll.SI.DIMENSIONS(Connection,$D$4,$E$4))/IF($F100=0,12,$F100),"Manual Allocation",AF100)))</f>
        <v>0</v>
      </c>
      <c r="U100" s="19" cm="1">
        <f t="array" ref="U100">IF($I100="","",IF($D100="","",_xlfn.SWITCH($I100,"Equal allocation",ROUND($J100/12,2),"Weighted Allocation",$J100*-_xll.SI.TURNOVER(Connection,,$D100,U$2,U$3,$E$5,$E$12,_xll.SI.DIMENSIONS(Connection,$D$4,$E$4))/IF($F100=0,12,$F100),"Manual Allocation",AG100)))</f>
        <v>0</v>
      </c>
      <c r="V100" s="19" cm="1">
        <f t="array" ref="V100">IF($I100="","",IF($D100="","",_xlfn.SWITCH($I100,"Equal allocation",ROUND($J100/12,2),"Weighted Allocation",$J100*-_xll.SI.TURNOVER(Connection,,$D100,V$2,V$3,$E$5,$E$12,_xll.SI.DIMENSIONS(Connection,$D$4,$E$4))/IF($F100=0,12,$F100),"Manual Allocation",AH100)))</f>
        <v>0</v>
      </c>
      <c r="W100" s="19" cm="1">
        <f t="array" ref="W100">IF($I100="","",IF($D100="","",_xlfn.SWITCH($I100,"Equal allocation",ROUND($J100/12,2),"Weighted Allocation",$J100*-_xll.SI.TURNOVER(Connection,,$D100,W$2,W$3,$E$5,$E$12,_xll.SI.DIMENSIONS(Connection,$D$4,$E$4))/IF($F100=0,12,$F100),"Manual Allocation",AI100)))</f>
        <v>0</v>
      </c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</row>
    <row r="101" spans="1:35" x14ac:dyDescent="0.45">
      <c r="A101" s="1">
        <v>1</v>
      </c>
      <c r="D101" s="1" t="str">
        <v>70500</v>
      </c>
      <c r="E101" s="1" t="str">
        <v>Currency Gain/Loss</v>
      </c>
      <c r="F101" s="6">
        <v>0</v>
      </c>
      <c r="G101" s="49"/>
      <c r="H101" s="20" t="str" cm="1">
        <f t="array" ref="H101">IF(I101="","",IF($D101="","",_xll.SI.WRITEBACKBUDGET(Connection,$H$10,$H$11,FALSE,,$D101,,$D$4:$E$5,,$L$4:$W$4,$L101:$W101)))</f>
        <v>Pending</v>
      </c>
      <c r="I101" s="20" t="str">
        <f t="shared" si="5"/>
        <v>Equal Allocation</v>
      </c>
      <c r="J101" s="19">
        <f t="shared" si="6"/>
        <v>0</v>
      </c>
      <c r="K101" s="19">
        <f t="shared" si="7"/>
        <v>0</v>
      </c>
      <c r="L101" s="19" cm="1">
        <f t="array" ref="L101">IF($I101="","",IF($D101="","",_xlfn.SWITCH($I101,"Equal allocation",ROUND($J101/12,2),"Weighted Allocation",$J101*-_xll.SI.TURNOVER(Connection,,$D101,L$2,L$3,$E$5,$E$12,_xll.SI.DIMENSIONS(Connection,$D$4,$E$4))/IF($F101=0,12,$F101),"Manual Allocation",X101)))</f>
        <v>0</v>
      </c>
      <c r="M101" s="19" cm="1">
        <f t="array" ref="M101">IF($I101="","",IF($D101="","",_xlfn.SWITCH($I101,"Equal allocation",ROUND($J101/12,2),"Weighted Allocation",$J101*-_xll.SI.TURNOVER(Connection,,$D101,M$2,M$3,$E$5,$E$12,_xll.SI.DIMENSIONS(Connection,$D$4,$E$4))/IF($F101=0,12,$F101),"Manual Allocation",Y101)))</f>
        <v>0</v>
      </c>
      <c r="N101" s="19" cm="1">
        <f t="array" ref="N101">IF($I101="","",IF($D101="","",_xlfn.SWITCH($I101,"Equal allocation",ROUND($J101/12,2),"Weighted Allocation",$J101*-_xll.SI.TURNOVER(Connection,,$D101,N$2,N$3,$E$5,$E$12,_xll.SI.DIMENSIONS(Connection,$D$4,$E$4))/IF($F101=0,12,$F101),"Manual Allocation",Z101)))</f>
        <v>0</v>
      </c>
      <c r="O101" s="19" cm="1">
        <f t="array" ref="O101">IF($I101="","",IF($D101="","",_xlfn.SWITCH($I101,"Equal allocation",ROUND($J101/12,2),"Weighted Allocation",$J101*-_xll.SI.TURNOVER(Connection,,$D101,O$2,O$3,$E$5,$E$12,_xll.SI.DIMENSIONS(Connection,$D$4,$E$4))/IF($F101=0,12,$F101),"Manual Allocation",AA101)))</f>
        <v>0</v>
      </c>
      <c r="P101" s="19" cm="1">
        <f t="array" ref="P101">IF($I101="","",IF($D101="","",_xlfn.SWITCH($I101,"Equal allocation",ROUND($J101/12,2),"Weighted Allocation",$J101*-_xll.SI.TURNOVER(Connection,,$D101,P$2,P$3,$E$5,$E$12,_xll.SI.DIMENSIONS(Connection,$D$4,$E$4))/IF($F101=0,12,$F101),"Manual Allocation",AB101)))</f>
        <v>0</v>
      </c>
      <c r="Q101" s="19" cm="1">
        <f t="array" ref="Q101">IF($I101="","",IF($D101="","",_xlfn.SWITCH($I101,"Equal allocation",ROUND($J101/12,2),"Weighted Allocation",$J101*-_xll.SI.TURNOVER(Connection,,$D101,Q$2,Q$3,$E$5,$E$12,_xll.SI.DIMENSIONS(Connection,$D$4,$E$4))/IF($F101=0,12,$F101),"Manual Allocation",AC101)))</f>
        <v>0</v>
      </c>
      <c r="R101" s="19" cm="1">
        <f t="array" ref="R101">IF($I101="","",IF($D101="","",_xlfn.SWITCH($I101,"Equal allocation",ROUND($J101/12,2),"Weighted Allocation",$J101*-_xll.SI.TURNOVER(Connection,,$D101,R$2,R$3,$E$5,$E$12,_xll.SI.DIMENSIONS(Connection,$D$4,$E$4))/IF($F101=0,12,$F101),"Manual Allocation",AD101)))</f>
        <v>0</v>
      </c>
      <c r="S101" s="19" cm="1">
        <f t="array" ref="S101">IF($I101="","",IF($D101="","",_xlfn.SWITCH($I101,"Equal allocation",ROUND($J101/12,2),"Weighted Allocation",$J101*-_xll.SI.TURNOVER(Connection,,$D101,S$2,S$3,$E$5,$E$12,_xll.SI.DIMENSIONS(Connection,$D$4,$E$4))/IF($F101=0,12,$F101),"Manual Allocation",AE101)))</f>
        <v>0</v>
      </c>
      <c r="T101" s="19" cm="1">
        <f t="array" ref="T101">IF($I101="","",IF($D101="","",_xlfn.SWITCH($I101,"Equal allocation",ROUND($J101/12,2),"Weighted Allocation",$J101*-_xll.SI.TURNOVER(Connection,,$D101,T$2,T$3,$E$5,$E$12,_xll.SI.DIMENSIONS(Connection,$D$4,$E$4))/IF($F101=0,12,$F101),"Manual Allocation",AF101)))</f>
        <v>0</v>
      </c>
      <c r="U101" s="19" cm="1">
        <f t="array" ref="U101">IF($I101="","",IF($D101="","",_xlfn.SWITCH($I101,"Equal allocation",ROUND($J101/12,2),"Weighted Allocation",$J101*-_xll.SI.TURNOVER(Connection,,$D101,U$2,U$3,$E$5,$E$12,_xll.SI.DIMENSIONS(Connection,$D$4,$E$4))/IF($F101=0,12,$F101),"Manual Allocation",AG101)))</f>
        <v>0</v>
      </c>
      <c r="V101" s="19" cm="1">
        <f t="array" ref="V101">IF($I101="","",IF($D101="","",_xlfn.SWITCH($I101,"Equal allocation",ROUND($J101/12,2),"Weighted Allocation",$J101*-_xll.SI.TURNOVER(Connection,,$D101,V$2,V$3,$E$5,$E$12,_xll.SI.DIMENSIONS(Connection,$D$4,$E$4))/IF($F101=0,12,$F101),"Manual Allocation",AH101)))</f>
        <v>0</v>
      </c>
      <c r="W101" s="19" cm="1">
        <f t="array" ref="W101">IF($I101="","",IF($D101="","",_xlfn.SWITCH($I101,"Equal allocation",ROUND($J101/12,2),"Weighted Allocation",$J101*-_xll.SI.TURNOVER(Connection,,$D101,W$2,W$3,$E$5,$E$12,_xll.SI.DIMENSIONS(Connection,$D$4,$E$4))/IF($F101=0,12,$F101),"Manual Allocation",AI101)))</f>
        <v>0</v>
      </c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</row>
    <row r="102" spans="1:35" x14ac:dyDescent="0.45">
      <c r="A102" s="1">
        <v>-1</v>
      </c>
      <c r="D102" s="1" t="str">
        <v>80100</v>
      </c>
      <c r="E102" s="1" t="str">
        <v>Other Income</v>
      </c>
      <c r="F102" s="6">
        <v>0</v>
      </c>
      <c r="G102" s="49"/>
      <c r="H102" s="20" t="str" cm="1">
        <f t="array" ref="H102">IF(I102="","",IF($D102="","",_xll.SI.WRITEBACKBUDGET(Connection,$H$10,$H$11,FALSE,,$D102,,$D$4:$E$5,,$L$4:$W$4,$L102:$W102)))</f>
        <v>Pending</v>
      </c>
      <c r="I102" s="20" t="str">
        <f t="shared" si="5"/>
        <v>Equal Allocation</v>
      </c>
      <c r="J102" s="19">
        <f t="shared" si="6"/>
        <v>0</v>
      </c>
      <c r="K102" s="19">
        <f t="shared" si="7"/>
        <v>0</v>
      </c>
      <c r="L102" s="19" cm="1">
        <f t="array" ref="L102">IF($I102="","",IF($D102="","",_xlfn.SWITCH($I102,"Equal allocation",ROUND($J102/12,2),"Weighted Allocation",$J102*-_xll.SI.TURNOVER(Connection,,$D102,L$2,L$3,$E$5,$E$12,_xll.SI.DIMENSIONS(Connection,$D$4,$E$4))/IF($F102=0,12,$F102),"Manual Allocation",X102)))</f>
        <v>0</v>
      </c>
      <c r="M102" s="19" cm="1">
        <f t="array" ref="M102">IF($I102="","",IF($D102="","",_xlfn.SWITCH($I102,"Equal allocation",ROUND($J102/12,2),"Weighted Allocation",$J102*-_xll.SI.TURNOVER(Connection,,$D102,M$2,M$3,$E$5,$E$12,_xll.SI.DIMENSIONS(Connection,$D$4,$E$4))/IF($F102=0,12,$F102),"Manual Allocation",Y102)))</f>
        <v>0</v>
      </c>
      <c r="N102" s="19" cm="1">
        <f t="array" ref="N102">IF($I102="","",IF($D102="","",_xlfn.SWITCH($I102,"Equal allocation",ROUND($J102/12,2),"Weighted Allocation",$J102*-_xll.SI.TURNOVER(Connection,,$D102,N$2,N$3,$E$5,$E$12,_xll.SI.DIMENSIONS(Connection,$D$4,$E$4))/IF($F102=0,12,$F102),"Manual Allocation",Z102)))</f>
        <v>0</v>
      </c>
      <c r="O102" s="19" cm="1">
        <f t="array" ref="O102">IF($I102="","",IF($D102="","",_xlfn.SWITCH($I102,"Equal allocation",ROUND($J102/12,2),"Weighted Allocation",$J102*-_xll.SI.TURNOVER(Connection,,$D102,O$2,O$3,$E$5,$E$12,_xll.SI.DIMENSIONS(Connection,$D$4,$E$4))/IF($F102=0,12,$F102),"Manual Allocation",AA102)))</f>
        <v>0</v>
      </c>
      <c r="P102" s="19" cm="1">
        <f t="array" ref="P102">IF($I102="","",IF($D102="","",_xlfn.SWITCH($I102,"Equal allocation",ROUND($J102/12,2),"Weighted Allocation",$J102*-_xll.SI.TURNOVER(Connection,,$D102,P$2,P$3,$E$5,$E$12,_xll.SI.DIMENSIONS(Connection,$D$4,$E$4))/IF($F102=0,12,$F102),"Manual Allocation",AB102)))</f>
        <v>0</v>
      </c>
      <c r="Q102" s="19" cm="1">
        <f t="array" ref="Q102">IF($I102="","",IF($D102="","",_xlfn.SWITCH($I102,"Equal allocation",ROUND($J102/12,2),"Weighted Allocation",$J102*-_xll.SI.TURNOVER(Connection,,$D102,Q$2,Q$3,$E$5,$E$12,_xll.SI.DIMENSIONS(Connection,$D$4,$E$4))/IF($F102=0,12,$F102),"Manual Allocation",AC102)))</f>
        <v>0</v>
      </c>
      <c r="R102" s="19" cm="1">
        <f t="array" ref="R102">IF($I102="","",IF($D102="","",_xlfn.SWITCH($I102,"Equal allocation",ROUND($J102/12,2),"Weighted Allocation",$J102*-_xll.SI.TURNOVER(Connection,,$D102,R$2,R$3,$E$5,$E$12,_xll.SI.DIMENSIONS(Connection,$D$4,$E$4))/IF($F102=0,12,$F102),"Manual Allocation",AD102)))</f>
        <v>0</v>
      </c>
      <c r="S102" s="19" cm="1">
        <f t="array" ref="S102">IF($I102="","",IF($D102="","",_xlfn.SWITCH($I102,"Equal allocation",ROUND($J102/12,2),"Weighted Allocation",$J102*-_xll.SI.TURNOVER(Connection,,$D102,S$2,S$3,$E$5,$E$12,_xll.SI.DIMENSIONS(Connection,$D$4,$E$4))/IF($F102=0,12,$F102),"Manual Allocation",AE102)))</f>
        <v>0</v>
      </c>
      <c r="T102" s="19" cm="1">
        <f t="array" ref="T102">IF($I102="","",IF($D102="","",_xlfn.SWITCH($I102,"Equal allocation",ROUND($J102/12,2),"Weighted Allocation",$J102*-_xll.SI.TURNOVER(Connection,,$D102,T$2,T$3,$E$5,$E$12,_xll.SI.DIMENSIONS(Connection,$D$4,$E$4))/IF($F102=0,12,$F102),"Manual Allocation",AF102)))</f>
        <v>0</v>
      </c>
      <c r="U102" s="19" cm="1">
        <f t="array" ref="U102">IF($I102="","",IF($D102="","",_xlfn.SWITCH($I102,"Equal allocation",ROUND($J102/12,2),"Weighted Allocation",$J102*-_xll.SI.TURNOVER(Connection,,$D102,U$2,U$3,$E$5,$E$12,_xll.SI.DIMENSIONS(Connection,$D$4,$E$4))/IF($F102=0,12,$F102),"Manual Allocation",AG102)))</f>
        <v>0</v>
      </c>
      <c r="V102" s="19" cm="1">
        <f t="array" ref="V102">IF($I102="","",IF($D102="","",_xlfn.SWITCH($I102,"Equal allocation",ROUND($J102/12,2),"Weighted Allocation",$J102*-_xll.SI.TURNOVER(Connection,,$D102,V$2,V$3,$E$5,$E$12,_xll.SI.DIMENSIONS(Connection,$D$4,$E$4))/IF($F102=0,12,$F102),"Manual Allocation",AH102)))</f>
        <v>0</v>
      </c>
      <c r="W102" s="19" cm="1">
        <f t="array" ref="W102">IF($I102="","",IF($D102="","",_xlfn.SWITCH($I102,"Equal allocation",ROUND($J102/12,2),"Weighted Allocation",$J102*-_xll.SI.TURNOVER(Connection,,$D102,W$2,W$3,$E$5,$E$12,_xll.SI.DIMENSIONS(Connection,$D$4,$E$4))/IF($F102=0,12,$F102),"Manual Allocation",AI102)))</f>
        <v>0</v>
      </c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</row>
    <row r="103" spans="1:35" x14ac:dyDescent="0.45">
      <c r="A103" s="1">
        <v>-1</v>
      </c>
      <c r="D103" s="1" t="str">
        <v>80200</v>
      </c>
      <c r="E103" s="1" t="str">
        <v>Interest Income</v>
      </c>
      <c r="F103" s="6">
        <v>0</v>
      </c>
      <c r="G103" s="49"/>
      <c r="H103" s="20" t="str" cm="1">
        <f t="array" ref="H103">IF(I103="","",IF($D103="","",_xll.SI.WRITEBACKBUDGET(Connection,$H$10,$H$11,FALSE,,$D103,,$D$4:$E$5,,$L$4:$W$4,$L103:$W103)))</f>
        <v>Pending</v>
      </c>
      <c r="I103" s="20" t="str">
        <f t="shared" si="5"/>
        <v>Equal Allocation</v>
      </c>
      <c r="J103" s="19">
        <f t="shared" si="6"/>
        <v>0</v>
      </c>
      <c r="K103" s="19">
        <f t="shared" si="7"/>
        <v>0</v>
      </c>
      <c r="L103" s="19" cm="1">
        <f t="array" ref="L103">IF($I103="","",IF($D103="","",_xlfn.SWITCH($I103,"Equal allocation",ROUND($J103/12,2),"Weighted Allocation",$J103*-_xll.SI.TURNOVER(Connection,,$D103,L$2,L$3,$E$5,$E$12,_xll.SI.DIMENSIONS(Connection,$D$4,$E$4))/IF($F103=0,12,$F103),"Manual Allocation",X103)))</f>
        <v>0</v>
      </c>
      <c r="M103" s="19" cm="1">
        <f t="array" ref="M103">IF($I103="","",IF($D103="","",_xlfn.SWITCH($I103,"Equal allocation",ROUND($J103/12,2),"Weighted Allocation",$J103*-_xll.SI.TURNOVER(Connection,,$D103,M$2,M$3,$E$5,$E$12,_xll.SI.DIMENSIONS(Connection,$D$4,$E$4))/IF($F103=0,12,$F103),"Manual Allocation",Y103)))</f>
        <v>0</v>
      </c>
      <c r="N103" s="19" cm="1">
        <f t="array" ref="N103">IF($I103="","",IF($D103="","",_xlfn.SWITCH($I103,"Equal allocation",ROUND($J103/12,2),"Weighted Allocation",$J103*-_xll.SI.TURNOVER(Connection,,$D103,N$2,N$3,$E$5,$E$12,_xll.SI.DIMENSIONS(Connection,$D$4,$E$4))/IF($F103=0,12,$F103),"Manual Allocation",Z103)))</f>
        <v>0</v>
      </c>
      <c r="O103" s="19" cm="1">
        <f t="array" ref="O103">IF($I103="","",IF($D103="","",_xlfn.SWITCH($I103,"Equal allocation",ROUND($J103/12,2),"Weighted Allocation",$J103*-_xll.SI.TURNOVER(Connection,,$D103,O$2,O$3,$E$5,$E$12,_xll.SI.DIMENSIONS(Connection,$D$4,$E$4))/IF($F103=0,12,$F103),"Manual Allocation",AA103)))</f>
        <v>0</v>
      </c>
      <c r="P103" s="19" cm="1">
        <f t="array" ref="P103">IF($I103="","",IF($D103="","",_xlfn.SWITCH($I103,"Equal allocation",ROUND($J103/12,2),"Weighted Allocation",$J103*-_xll.SI.TURNOVER(Connection,,$D103,P$2,P$3,$E$5,$E$12,_xll.SI.DIMENSIONS(Connection,$D$4,$E$4))/IF($F103=0,12,$F103),"Manual Allocation",AB103)))</f>
        <v>0</v>
      </c>
      <c r="Q103" s="19" cm="1">
        <f t="array" ref="Q103">IF($I103="","",IF($D103="","",_xlfn.SWITCH($I103,"Equal allocation",ROUND($J103/12,2),"Weighted Allocation",$J103*-_xll.SI.TURNOVER(Connection,,$D103,Q$2,Q$3,$E$5,$E$12,_xll.SI.DIMENSIONS(Connection,$D$4,$E$4))/IF($F103=0,12,$F103),"Manual Allocation",AC103)))</f>
        <v>0</v>
      </c>
      <c r="R103" s="19" cm="1">
        <f t="array" ref="R103">IF($I103="","",IF($D103="","",_xlfn.SWITCH($I103,"Equal allocation",ROUND($J103/12,2),"Weighted Allocation",$J103*-_xll.SI.TURNOVER(Connection,,$D103,R$2,R$3,$E$5,$E$12,_xll.SI.DIMENSIONS(Connection,$D$4,$E$4))/IF($F103=0,12,$F103),"Manual Allocation",AD103)))</f>
        <v>0</v>
      </c>
      <c r="S103" s="19" cm="1">
        <f t="array" ref="S103">IF($I103="","",IF($D103="","",_xlfn.SWITCH($I103,"Equal allocation",ROUND($J103/12,2),"Weighted Allocation",$J103*-_xll.SI.TURNOVER(Connection,,$D103,S$2,S$3,$E$5,$E$12,_xll.SI.DIMENSIONS(Connection,$D$4,$E$4))/IF($F103=0,12,$F103),"Manual Allocation",AE103)))</f>
        <v>0</v>
      </c>
      <c r="T103" s="19" cm="1">
        <f t="array" ref="T103">IF($I103="","",IF($D103="","",_xlfn.SWITCH($I103,"Equal allocation",ROUND($J103/12,2),"Weighted Allocation",$J103*-_xll.SI.TURNOVER(Connection,,$D103,T$2,T$3,$E$5,$E$12,_xll.SI.DIMENSIONS(Connection,$D$4,$E$4))/IF($F103=0,12,$F103),"Manual Allocation",AF103)))</f>
        <v>0</v>
      </c>
      <c r="U103" s="19" cm="1">
        <f t="array" ref="U103">IF($I103="","",IF($D103="","",_xlfn.SWITCH($I103,"Equal allocation",ROUND($J103/12,2),"Weighted Allocation",$J103*-_xll.SI.TURNOVER(Connection,,$D103,U$2,U$3,$E$5,$E$12,_xll.SI.DIMENSIONS(Connection,$D$4,$E$4))/IF($F103=0,12,$F103),"Manual Allocation",AG103)))</f>
        <v>0</v>
      </c>
      <c r="V103" s="19" cm="1">
        <f t="array" ref="V103">IF($I103="","",IF($D103="","",_xlfn.SWITCH($I103,"Equal allocation",ROUND($J103/12,2),"Weighted Allocation",$J103*-_xll.SI.TURNOVER(Connection,,$D103,V$2,V$3,$E$5,$E$12,_xll.SI.DIMENSIONS(Connection,$D$4,$E$4))/IF($F103=0,12,$F103),"Manual Allocation",AH103)))</f>
        <v>0</v>
      </c>
      <c r="W103" s="19" cm="1">
        <f t="array" ref="W103">IF($I103="","",IF($D103="","",_xlfn.SWITCH($I103,"Equal allocation",ROUND($J103/12,2),"Weighted Allocation",$J103*-_xll.SI.TURNOVER(Connection,,$D103,W$2,W$3,$E$5,$E$12,_xll.SI.DIMENSIONS(Connection,$D$4,$E$4))/IF($F103=0,12,$F103),"Manual Allocation",AI103)))</f>
        <v>0</v>
      </c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</row>
    <row r="104" spans="1:35" x14ac:dyDescent="0.45">
      <c r="A104" s="1">
        <v>-1</v>
      </c>
      <c r="D104" s="1" t="str">
        <v>80400</v>
      </c>
      <c r="E104" s="1" t="str">
        <v>Dividends</v>
      </c>
      <c r="F104" s="6">
        <v>0</v>
      </c>
      <c r="G104" s="49"/>
      <c r="H104" s="20" t="str" cm="1">
        <f t="array" ref="H104">IF(I104="","",IF($D104="","",_xll.SI.WRITEBACKBUDGET(Connection,$H$10,$H$11,FALSE,,$D104,,$D$4:$E$5,,$L$4:$W$4,$L104:$W104)))</f>
        <v>Pending</v>
      </c>
      <c r="I104" s="20" t="str">
        <f t="shared" si="5"/>
        <v>Equal Allocation</v>
      </c>
      <c r="J104" s="19">
        <f t="shared" si="6"/>
        <v>0</v>
      </c>
      <c r="K104" s="19">
        <f t="shared" si="7"/>
        <v>0</v>
      </c>
      <c r="L104" s="19" cm="1">
        <f t="array" ref="L104">IF($I104="","",IF($D104="","",_xlfn.SWITCH($I104,"Equal allocation",ROUND($J104/12,2),"Weighted Allocation",$J104*-_xll.SI.TURNOVER(Connection,,$D104,L$2,L$3,$E$5,$E$12,_xll.SI.DIMENSIONS(Connection,$D$4,$E$4))/IF($F104=0,12,$F104),"Manual Allocation",X104)))</f>
        <v>0</v>
      </c>
      <c r="M104" s="19" cm="1">
        <f t="array" ref="M104">IF($I104="","",IF($D104="","",_xlfn.SWITCH($I104,"Equal allocation",ROUND($J104/12,2),"Weighted Allocation",$J104*-_xll.SI.TURNOVER(Connection,,$D104,M$2,M$3,$E$5,$E$12,_xll.SI.DIMENSIONS(Connection,$D$4,$E$4))/IF($F104=0,12,$F104),"Manual Allocation",Y104)))</f>
        <v>0</v>
      </c>
      <c r="N104" s="19" cm="1">
        <f t="array" ref="N104">IF($I104="","",IF($D104="","",_xlfn.SWITCH($I104,"Equal allocation",ROUND($J104/12,2),"Weighted Allocation",$J104*-_xll.SI.TURNOVER(Connection,,$D104,N$2,N$3,$E$5,$E$12,_xll.SI.DIMENSIONS(Connection,$D$4,$E$4))/IF($F104=0,12,$F104),"Manual Allocation",Z104)))</f>
        <v>0</v>
      </c>
      <c r="O104" s="19" cm="1">
        <f t="array" ref="O104">IF($I104="","",IF($D104="","",_xlfn.SWITCH($I104,"Equal allocation",ROUND($J104/12,2),"Weighted Allocation",$J104*-_xll.SI.TURNOVER(Connection,,$D104,O$2,O$3,$E$5,$E$12,_xll.SI.DIMENSIONS(Connection,$D$4,$E$4))/IF($F104=0,12,$F104),"Manual Allocation",AA104)))</f>
        <v>0</v>
      </c>
      <c r="P104" s="19" cm="1">
        <f t="array" ref="P104">IF($I104="","",IF($D104="","",_xlfn.SWITCH($I104,"Equal allocation",ROUND($J104/12,2),"Weighted Allocation",$J104*-_xll.SI.TURNOVER(Connection,,$D104,P$2,P$3,$E$5,$E$12,_xll.SI.DIMENSIONS(Connection,$D$4,$E$4))/IF($F104=0,12,$F104),"Manual Allocation",AB104)))</f>
        <v>0</v>
      </c>
      <c r="Q104" s="19" cm="1">
        <f t="array" ref="Q104">IF($I104="","",IF($D104="","",_xlfn.SWITCH($I104,"Equal allocation",ROUND($J104/12,2),"Weighted Allocation",$J104*-_xll.SI.TURNOVER(Connection,,$D104,Q$2,Q$3,$E$5,$E$12,_xll.SI.DIMENSIONS(Connection,$D$4,$E$4))/IF($F104=0,12,$F104),"Manual Allocation",AC104)))</f>
        <v>0</v>
      </c>
      <c r="R104" s="19" cm="1">
        <f t="array" ref="R104">IF($I104="","",IF($D104="","",_xlfn.SWITCH($I104,"Equal allocation",ROUND($J104/12,2),"Weighted Allocation",$J104*-_xll.SI.TURNOVER(Connection,,$D104,R$2,R$3,$E$5,$E$12,_xll.SI.DIMENSIONS(Connection,$D$4,$E$4))/IF($F104=0,12,$F104),"Manual Allocation",AD104)))</f>
        <v>0</v>
      </c>
      <c r="S104" s="19" cm="1">
        <f t="array" ref="S104">IF($I104="","",IF($D104="","",_xlfn.SWITCH($I104,"Equal allocation",ROUND($J104/12,2),"Weighted Allocation",$J104*-_xll.SI.TURNOVER(Connection,,$D104,S$2,S$3,$E$5,$E$12,_xll.SI.DIMENSIONS(Connection,$D$4,$E$4))/IF($F104=0,12,$F104),"Manual Allocation",AE104)))</f>
        <v>0</v>
      </c>
      <c r="T104" s="19" cm="1">
        <f t="array" ref="T104">IF($I104="","",IF($D104="","",_xlfn.SWITCH($I104,"Equal allocation",ROUND($J104/12,2),"Weighted Allocation",$J104*-_xll.SI.TURNOVER(Connection,,$D104,T$2,T$3,$E$5,$E$12,_xll.SI.DIMENSIONS(Connection,$D$4,$E$4))/IF($F104=0,12,$F104),"Manual Allocation",AF104)))</f>
        <v>0</v>
      </c>
      <c r="U104" s="19" cm="1">
        <f t="array" ref="U104">IF($I104="","",IF($D104="","",_xlfn.SWITCH($I104,"Equal allocation",ROUND($J104/12,2),"Weighted Allocation",$J104*-_xll.SI.TURNOVER(Connection,,$D104,U$2,U$3,$E$5,$E$12,_xll.SI.DIMENSIONS(Connection,$D$4,$E$4))/IF($F104=0,12,$F104),"Manual Allocation",AG104)))</f>
        <v>0</v>
      </c>
      <c r="V104" s="19" cm="1">
        <f t="array" ref="V104">IF($I104="","",IF($D104="","",_xlfn.SWITCH($I104,"Equal allocation",ROUND($J104/12,2),"Weighted Allocation",$J104*-_xll.SI.TURNOVER(Connection,,$D104,V$2,V$3,$E$5,$E$12,_xll.SI.DIMENSIONS(Connection,$D$4,$E$4))/IF($F104=0,12,$F104),"Manual Allocation",AH104)))</f>
        <v>0</v>
      </c>
      <c r="W104" s="19" cm="1">
        <f t="array" ref="W104">IF($I104="","",IF($D104="","",_xlfn.SWITCH($I104,"Equal allocation",ROUND($J104/12,2),"Weighted Allocation",$J104*-_xll.SI.TURNOVER(Connection,,$D104,W$2,W$3,$E$5,$E$12,_xll.SI.DIMENSIONS(Connection,$D$4,$E$4))/IF($F104=0,12,$F104),"Manual Allocation",AI104)))</f>
        <v>0</v>
      </c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</row>
    <row r="105" spans="1:35" x14ac:dyDescent="0.45">
      <c r="A105" s="1">
        <v>-1</v>
      </c>
      <c r="D105" s="1" t="str">
        <v>80500</v>
      </c>
      <c r="E105" s="1" t="str">
        <v>Gain for Sale of an Asset</v>
      </c>
      <c r="F105" s="6">
        <v>0</v>
      </c>
      <c r="G105" s="49"/>
      <c r="H105" s="20" t="str" cm="1">
        <f t="array" ref="H105">IF(I105="","",IF($D105="","",_xll.SI.WRITEBACKBUDGET(Connection,$H$10,$H$11,FALSE,,$D105,,$D$4:$E$5,,$L$4:$W$4,$L105:$W105)))</f>
        <v>Pending</v>
      </c>
      <c r="I105" s="20" t="str">
        <f t="shared" si="5"/>
        <v>Equal Allocation</v>
      </c>
      <c r="J105" s="19">
        <f t="shared" si="6"/>
        <v>0</v>
      </c>
      <c r="K105" s="19">
        <f t="shared" si="7"/>
        <v>0</v>
      </c>
      <c r="L105" s="19" cm="1">
        <f t="array" ref="L105">IF($I105="","",IF($D105="","",_xlfn.SWITCH($I105,"Equal allocation",ROUND($J105/12,2),"Weighted Allocation",$J105*-_xll.SI.TURNOVER(Connection,,$D105,L$2,L$3,$E$5,$E$12,_xll.SI.DIMENSIONS(Connection,$D$4,$E$4))/IF($F105=0,12,$F105),"Manual Allocation",X105)))</f>
        <v>0</v>
      </c>
      <c r="M105" s="19" cm="1">
        <f t="array" ref="M105">IF($I105="","",IF($D105="","",_xlfn.SWITCH($I105,"Equal allocation",ROUND($J105/12,2),"Weighted Allocation",$J105*-_xll.SI.TURNOVER(Connection,,$D105,M$2,M$3,$E$5,$E$12,_xll.SI.DIMENSIONS(Connection,$D$4,$E$4))/IF($F105=0,12,$F105),"Manual Allocation",Y105)))</f>
        <v>0</v>
      </c>
      <c r="N105" s="19" cm="1">
        <f t="array" ref="N105">IF($I105="","",IF($D105="","",_xlfn.SWITCH($I105,"Equal allocation",ROUND($J105/12,2),"Weighted Allocation",$J105*-_xll.SI.TURNOVER(Connection,,$D105,N$2,N$3,$E$5,$E$12,_xll.SI.DIMENSIONS(Connection,$D$4,$E$4))/IF($F105=0,12,$F105),"Manual Allocation",Z105)))</f>
        <v>0</v>
      </c>
      <c r="O105" s="19" cm="1">
        <f t="array" ref="O105">IF($I105="","",IF($D105="","",_xlfn.SWITCH($I105,"Equal allocation",ROUND($J105/12,2),"Weighted Allocation",$J105*-_xll.SI.TURNOVER(Connection,,$D105,O$2,O$3,$E$5,$E$12,_xll.SI.DIMENSIONS(Connection,$D$4,$E$4))/IF($F105=0,12,$F105),"Manual Allocation",AA105)))</f>
        <v>0</v>
      </c>
      <c r="P105" s="19" cm="1">
        <f t="array" ref="P105">IF($I105="","",IF($D105="","",_xlfn.SWITCH($I105,"Equal allocation",ROUND($J105/12,2),"Weighted Allocation",$J105*-_xll.SI.TURNOVER(Connection,,$D105,P$2,P$3,$E$5,$E$12,_xll.SI.DIMENSIONS(Connection,$D$4,$E$4))/IF($F105=0,12,$F105),"Manual Allocation",AB105)))</f>
        <v>0</v>
      </c>
      <c r="Q105" s="19" cm="1">
        <f t="array" ref="Q105">IF($I105="","",IF($D105="","",_xlfn.SWITCH($I105,"Equal allocation",ROUND($J105/12,2),"Weighted Allocation",$J105*-_xll.SI.TURNOVER(Connection,,$D105,Q$2,Q$3,$E$5,$E$12,_xll.SI.DIMENSIONS(Connection,$D$4,$E$4))/IF($F105=0,12,$F105),"Manual Allocation",AC105)))</f>
        <v>0</v>
      </c>
      <c r="R105" s="19" cm="1">
        <f t="array" ref="R105">IF($I105="","",IF($D105="","",_xlfn.SWITCH($I105,"Equal allocation",ROUND($J105/12,2),"Weighted Allocation",$J105*-_xll.SI.TURNOVER(Connection,,$D105,R$2,R$3,$E$5,$E$12,_xll.SI.DIMENSIONS(Connection,$D$4,$E$4))/IF($F105=0,12,$F105),"Manual Allocation",AD105)))</f>
        <v>0</v>
      </c>
      <c r="S105" s="19" cm="1">
        <f t="array" ref="S105">IF($I105="","",IF($D105="","",_xlfn.SWITCH($I105,"Equal allocation",ROUND($J105/12,2),"Weighted Allocation",$J105*-_xll.SI.TURNOVER(Connection,,$D105,S$2,S$3,$E$5,$E$12,_xll.SI.DIMENSIONS(Connection,$D$4,$E$4))/IF($F105=0,12,$F105),"Manual Allocation",AE105)))</f>
        <v>0</v>
      </c>
      <c r="T105" s="19" cm="1">
        <f t="array" ref="T105">IF($I105="","",IF($D105="","",_xlfn.SWITCH($I105,"Equal allocation",ROUND($J105/12,2),"Weighted Allocation",$J105*-_xll.SI.TURNOVER(Connection,,$D105,T$2,T$3,$E$5,$E$12,_xll.SI.DIMENSIONS(Connection,$D$4,$E$4))/IF($F105=0,12,$F105),"Manual Allocation",AF105)))</f>
        <v>0</v>
      </c>
      <c r="U105" s="19" cm="1">
        <f t="array" ref="U105">IF($I105="","",IF($D105="","",_xlfn.SWITCH($I105,"Equal allocation",ROUND($J105/12,2),"Weighted Allocation",$J105*-_xll.SI.TURNOVER(Connection,,$D105,U$2,U$3,$E$5,$E$12,_xll.SI.DIMENSIONS(Connection,$D$4,$E$4))/IF($F105=0,12,$F105),"Manual Allocation",AG105)))</f>
        <v>0</v>
      </c>
      <c r="V105" s="19" cm="1">
        <f t="array" ref="V105">IF($I105="","",IF($D105="","",_xlfn.SWITCH($I105,"Equal allocation",ROUND($J105/12,2),"Weighted Allocation",$J105*-_xll.SI.TURNOVER(Connection,,$D105,V$2,V$3,$E$5,$E$12,_xll.SI.DIMENSIONS(Connection,$D$4,$E$4))/IF($F105=0,12,$F105),"Manual Allocation",AH105)))</f>
        <v>0</v>
      </c>
      <c r="W105" s="19" cm="1">
        <f t="array" ref="W105">IF($I105="","",IF($D105="","",_xlfn.SWITCH($I105,"Equal allocation",ROUND($J105/12,2),"Weighted Allocation",$J105*-_xll.SI.TURNOVER(Connection,,$D105,W$2,W$3,$E$5,$E$12,_xll.SI.DIMENSIONS(Connection,$D$4,$E$4))/IF($F105=0,12,$F105),"Manual Allocation",AI105)))</f>
        <v>0</v>
      </c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</row>
    <row r="106" spans="1:35" x14ac:dyDescent="0.45">
      <c r="G106" s="49"/>
      <c r="H106" s="20" t="str" cm="1">
        <f t="array" ref="H106">IF(I106="","",IF($D106="","",_xll.SI.WRITEBACKBUDGET(Connection,$H$10,$H$11,FALSE,,$D106,,$D$4:$E$5,,$L$4:$W$4,$L106:$W106)))</f>
        <v/>
      </c>
      <c r="I106" s="20" t="str">
        <f t="shared" si="5"/>
        <v/>
      </c>
      <c r="J106" s="19" t="str">
        <f t="shared" si="6"/>
        <v/>
      </c>
      <c r="K106" s="19" t="str">
        <f t="shared" si="7"/>
        <v/>
      </c>
      <c r="L106" s="19" t="str" cm="1">
        <f t="array" ref="L106">IF($I106="","",IF($D106="","",_xlfn.SWITCH($I106,"Equal allocation",ROUND($J106/12,2),"Weighted Allocation",$J106*-_xll.SI.TURNOVER(Connection,,$D106,L$2,L$3,$E$5,$E$12,_xll.SI.DIMENSIONS(Connection,$D$4,$E$4))/IF($F106=0,12,$F106),"Manual Allocation",X106)))</f>
        <v/>
      </c>
      <c r="M106" s="19" t="str" cm="1">
        <f t="array" ref="M106">IF($I106="","",IF($D106="","",_xlfn.SWITCH($I106,"Equal allocation",ROUND($J106/12,2),"Weighted Allocation",$J106*-_xll.SI.TURNOVER(Connection,,$D106,M$2,M$3,$E$5,$E$12,_xll.SI.DIMENSIONS(Connection,$D$4,$E$4))/IF($F106=0,12,$F106),"Manual Allocation",Y106)))</f>
        <v/>
      </c>
      <c r="N106" s="19" t="str" cm="1">
        <f t="array" ref="N106">IF($I106="","",IF($D106="","",_xlfn.SWITCH($I106,"Equal allocation",ROUND($J106/12,2),"Weighted Allocation",$J106*-_xll.SI.TURNOVER(Connection,,$D106,N$2,N$3,$E$5,$E$12,_xll.SI.DIMENSIONS(Connection,$D$4,$E$4))/IF($F106=0,12,$F106),"Manual Allocation",Z106)))</f>
        <v/>
      </c>
      <c r="O106" s="19" t="str" cm="1">
        <f t="array" ref="O106">IF($I106="","",IF($D106="","",_xlfn.SWITCH($I106,"Equal allocation",ROUND($J106/12,2),"Weighted Allocation",$J106*-_xll.SI.TURNOVER(Connection,,$D106,O$2,O$3,$E$5,$E$12,_xll.SI.DIMENSIONS(Connection,$D$4,$E$4))/IF($F106=0,12,$F106),"Manual Allocation",AA106)))</f>
        <v/>
      </c>
      <c r="P106" s="19" t="str" cm="1">
        <f t="array" ref="P106">IF($I106="","",IF($D106="","",_xlfn.SWITCH($I106,"Equal allocation",ROUND($J106/12,2),"Weighted Allocation",$J106*-_xll.SI.TURNOVER(Connection,,$D106,P$2,P$3,$E$5,$E$12,_xll.SI.DIMENSIONS(Connection,$D$4,$E$4))/IF($F106=0,12,$F106),"Manual Allocation",AB106)))</f>
        <v/>
      </c>
      <c r="Q106" s="19" t="str" cm="1">
        <f t="array" ref="Q106">IF($I106="","",IF($D106="","",_xlfn.SWITCH($I106,"Equal allocation",ROUND($J106/12,2),"Weighted Allocation",$J106*-_xll.SI.TURNOVER(Connection,,$D106,Q$2,Q$3,$E$5,$E$12,_xll.SI.DIMENSIONS(Connection,$D$4,$E$4))/IF($F106=0,12,$F106),"Manual Allocation",AC106)))</f>
        <v/>
      </c>
      <c r="R106" s="19" t="str" cm="1">
        <f t="array" ref="R106">IF($I106="","",IF($D106="","",_xlfn.SWITCH($I106,"Equal allocation",ROUND($J106/12,2),"Weighted Allocation",$J106*-_xll.SI.TURNOVER(Connection,,$D106,R$2,R$3,$E$5,$E$12,_xll.SI.DIMENSIONS(Connection,$D$4,$E$4))/IF($F106=0,12,$F106),"Manual Allocation",AD106)))</f>
        <v/>
      </c>
      <c r="S106" s="19" t="str" cm="1">
        <f t="array" ref="S106">IF($I106="","",IF($D106="","",_xlfn.SWITCH($I106,"Equal allocation",ROUND($J106/12,2),"Weighted Allocation",$J106*-_xll.SI.TURNOVER(Connection,,$D106,S$2,S$3,$E$5,$E$12,_xll.SI.DIMENSIONS(Connection,$D$4,$E$4))/IF($F106=0,12,$F106),"Manual Allocation",AE106)))</f>
        <v/>
      </c>
      <c r="T106" s="19" t="str" cm="1">
        <f t="array" ref="T106">IF($I106="","",IF($D106="","",_xlfn.SWITCH($I106,"Equal allocation",ROUND($J106/12,2),"Weighted Allocation",$J106*-_xll.SI.TURNOVER(Connection,,$D106,T$2,T$3,$E$5,$E$12,_xll.SI.DIMENSIONS(Connection,$D$4,$E$4))/IF($F106=0,12,$F106),"Manual Allocation",AF106)))</f>
        <v/>
      </c>
      <c r="U106" s="19" t="str" cm="1">
        <f t="array" ref="U106">IF($I106="","",IF($D106="","",_xlfn.SWITCH($I106,"Equal allocation",ROUND($J106/12,2),"Weighted Allocation",$J106*-_xll.SI.TURNOVER(Connection,,$D106,U$2,U$3,$E$5,$E$12,_xll.SI.DIMENSIONS(Connection,$D$4,$E$4))/IF($F106=0,12,$F106),"Manual Allocation",AG106)))</f>
        <v/>
      </c>
      <c r="V106" s="19" t="str" cm="1">
        <f t="array" ref="V106">IF($I106="","",IF($D106="","",_xlfn.SWITCH($I106,"Equal allocation",ROUND($J106/12,2),"Weighted Allocation",$J106*-_xll.SI.TURNOVER(Connection,,$D106,V$2,V$3,$E$5,$E$12,_xll.SI.DIMENSIONS(Connection,$D$4,$E$4))/IF($F106=0,12,$F106),"Manual Allocation",AH106)))</f>
        <v/>
      </c>
      <c r="W106" s="19" t="str" cm="1">
        <f t="array" ref="W106">IF($I106="","",IF($D106="","",_xlfn.SWITCH($I106,"Equal allocation",ROUND($J106/12,2),"Weighted Allocation",$J106*-_xll.SI.TURNOVER(Connection,,$D106,W$2,W$3,$E$5,$E$12,_xll.SI.DIMENSIONS(Connection,$D$4,$E$4))/IF($F106=0,12,$F106),"Manual Allocation",AI106)))</f>
        <v/>
      </c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</row>
    <row r="107" spans="1:35" x14ac:dyDescent="0.45">
      <c r="G107" s="49"/>
      <c r="H107" s="20" t="str" cm="1">
        <f t="array" ref="H107">IF(I107="","",IF($D107="","",_xll.SI.WRITEBACKBUDGET(Connection,$H$10,$H$11,FALSE,,$D107,,$D$4:$E$5,,$L$4:$W$4,$L107:$W107)))</f>
        <v/>
      </c>
      <c r="I107" s="20" t="str">
        <f t="shared" si="5"/>
        <v/>
      </c>
      <c r="J107" s="19" t="str">
        <f t="shared" si="6"/>
        <v/>
      </c>
      <c r="K107" s="19" t="str">
        <f t="shared" si="7"/>
        <v/>
      </c>
      <c r="L107" s="19" t="str" cm="1">
        <f t="array" ref="L107">IF($I107="","",IF($D107="","",_xlfn.SWITCH($I107,"Equal allocation",ROUND($J107/12,2),"Weighted Allocation",$J107*-_xll.SI.TURNOVER(Connection,,$D107,L$2,L$3,$E$5,$E$12,_xll.SI.DIMENSIONS(Connection,$D$4,$E$4))/IF($F107=0,12,$F107),"Manual Allocation",X107)))</f>
        <v/>
      </c>
      <c r="M107" s="19" t="str" cm="1">
        <f t="array" ref="M107">IF($I107="","",IF($D107="","",_xlfn.SWITCH($I107,"Equal allocation",ROUND($J107/12,2),"Weighted Allocation",$J107*-_xll.SI.TURNOVER(Connection,,$D107,M$2,M$3,$E$5,$E$12,_xll.SI.DIMENSIONS(Connection,$D$4,$E$4))/IF($F107=0,12,$F107),"Manual Allocation",Y107)))</f>
        <v/>
      </c>
      <c r="N107" s="19" t="str" cm="1">
        <f t="array" ref="N107">IF($I107="","",IF($D107="","",_xlfn.SWITCH($I107,"Equal allocation",ROUND($J107/12,2),"Weighted Allocation",$J107*-_xll.SI.TURNOVER(Connection,,$D107,N$2,N$3,$E$5,$E$12,_xll.SI.DIMENSIONS(Connection,$D$4,$E$4))/IF($F107=0,12,$F107),"Manual Allocation",Z107)))</f>
        <v/>
      </c>
      <c r="O107" s="19" t="str" cm="1">
        <f t="array" ref="O107">IF($I107="","",IF($D107="","",_xlfn.SWITCH($I107,"Equal allocation",ROUND($J107/12,2),"Weighted Allocation",$J107*-_xll.SI.TURNOVER(Connection,,$D107,O$2,O$3,$E$5,$E$12,_xll.SI.DIMENSIONS(Connection,$D$4,$E$4))/IF($F107=0,12,$F107),"Manual Allocation",AA107)))</f>
        <v/>
      </c>
      <c r="P107" s="19" t="str" cm="1">
        <f t="array" ref="P107">IF($I107="","",IF($D107="","",_xlfn.SWITCH($I107,"Equal allocation",ROUND($J107/12,2),"Weighted Allocation",$J107*-_xll.SI.TURNOVER(Connection,,$D107,P$2,P$3,$E$5,$E$12,_xll.SI.DIMENSIONS(Connection,$D$4,$E$4))/IF($F107=0,12,$F107),"Manual Allocation",AB107)))</f>
        <v/>
      </c>
      <c r="Q107" s="19" t="str" cm="1">
        <f t="array" ref="Q107">IF($I107="","",IF($D107="","",_xlfn.SWITCH($I107,"Equal allocation",ROUND($J107/12,2),"Weighted Allocation",$J107*-_xll.SI.TURNOVER(Connection,,$D107,Q$2,Q$3,$E$5,$E$12,_xll.SI.DIMENSIONS(Connection,$D$4,$E$4))/IF($F107=0,12,$F107),"Manual Allocation",AC107)))</f>
        <v/>
      </c>
      <c r="R107" s="19" t="str" cm="1">
        <f t="array" ref="R107">IF($I107="","",IF($D107="","",_xlfn.SWITCH($I107,"Equal allocation",ROUND($J107/12,2),"Weighted Allocation",$J107*-_xll.SI.TURNOVER(Connection,,$D107,R$2,R$3,$E$5,$E$12,_xll.SI.DIMENSIONS(Connection,$D$4,$E$4))/IF($F107=0,12,$F107),"Manual Allocation",AD107)))</f>
        <v/>
      </c>
      <c r="S107" s="19" t="str" cm="1">
        <f t="array" ref="S107">IF($I107="","",IF($D107="","",_xlfn.SWITCH($I107,"Equal allocation",ROUND($J107/12,2),"Weighted Allocation",$J107*-_xll.SI.TURNOVER(Connection,,$D107,S$2,S$3,$E$5,$E$12,_xll.SI.DIMENSIONS(Connection,$D$4,$E$4))/IF($F107=0,12,$F107),"Manual Allocation",AE107)))</f>
        <v/>
      </c>
      <c r="T107" s="19" t="str" cm="1">
        <f t="array" ref="T107">IF($I107="","",IF($D107="","",_xlfn.SWITCH($I107,"Equal allocation",ROUND($J107/12,2),"Weighted Allocation",$J107*-_xll.SI.TURNOVER(Connection,,$D107,T$2,T$3,$E$5,$E$12,_xll.SI.DIMENSIONS(Connection,$D$4,$E$4))/IF($F107=0,12,$F107),"Manual Allocation",AF107)))</f>
        <v/>
      </c>
      <c r="U107" s="19" t="str" cm="1">
        <f t="array" ref="U107">IF($I107="","",IF($D107="","",_xlfn.SWITCH($I107,"Equal allocation",ROUND($J107/12,2),"Weighted Allocation",$J107*-_xll.SI.TURNOVER(Connection,,$D107,U$2,U$3,$E$5,$E$12,_xll.SI.DIMENSIONS(Connection,$D$4,$E$4))/IF($F107=0,12,$F107),"Manual Allocation",AG107)))</f>
        <v/>
      </c>
      <c r="V107" s="19" t="str" cm="1">
        <f t="array" ref="V107">IF($I107="","",IF($D107="","",_xlfn.SWITCH($I107,"Equal allocation",ROUND($J107/12,2),"Weighted Allocation",$J107*-_xll.SI.TURNOVER(Connection,,$D107,V$2,V$3,$E$5,$E$12,_xll.SI.DIMENSIONS(Connection,$D$4,$E$4))/IF($F107=0,12,$F107),"Manual Allocation",AH107)))</f>
        <v/>
      </c>
      <c r="W107" s="19" t="str" cm="1">
        <f t="array" ref="W107">IF($I107="","",IF($D107="","",_xlfn.SWITCH($I107,"Equal allocation",ROUND($J107/12,2),"Weighted Allocation",$J107*-_xll.SI.TURNOVER(Connection,,$D107,W$2,W$3,$E$5,$E$12,_xll.SI.DIMENSIONS(Connection,$D$4,$E$4))/IF($F107=0,12,$F107),"Manual Allocation",AI107)))</f>
        <v/>
      </c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</row>
    <row r="108" spans="1:35" x14ac:dyDescent="0.45">
      <c r="G108" s="49"/>
      <c r="H108" s="20" t="str" cm="1">
        <f t="array" ref="H108">IF(I108="","",IF($D108="","",_xll.SI.WRITEBACKBUDGET(Connection,$H$10,$H$11,FALSE,,$D108,,$D$4:$E$5,,$L$4:$W$4,$L108:$W108)))</f>
        <v/>
      </c>
      <c r="I108" s="20" t="str">
        <f t="shared" si="5"/>
        <v/>
      </c>
      <c r="J108" s="19" t="str">
        <f t="shared" si="6"/>
        <v/>
      </c>
      <c r="K108" s="19" t="str">
        <f t="shared" si="7"/>
        <v/>
      </c>
      <c r="L108" s="19" t="str" cm="1">
        <f t="array" ref="L108">IF($I108="","",IF($D108="","",_xlfn.SWITCH($I108,"Equal allocation",ROUND($J108/12,2),"Weighted Allocation",$J108*-_xll.SI.TURNOVER(Connection,,$D108,L$2,L$3,$E$5,$E$12,_xll.SI.DIMENSIONS(Connection,$D$4,$E$4))/IF($F108=0,12,$F108),"Manual Allocation",X108)))</f>
        <v/>
      </c>
      <c r="M108" s="19" t="str" cm="1">
        <f t="array" ref="M108">IF($I108="","",IF($D108="","",_xlfn.SWITCH($I108,"Equal allocation",ROUND($J108/12,2),"Weighted Allocation",$J108*-_xll.SI.TURNOVER(Connection,,$D108,M$2,M$3,$E$5,$E$12,_xll.SI.DIMENSIONS(Connection,$D$4,$E$4))/IF($F108=0,12,$F108),"Manual Allocation",Y108)))</f>
        <v/>
      </c>
      <c r="N108" s="19" t="str" cm="1">
        <f t="array" ref="N108">IF($I108="","",IF($D108="","",_xlfn.SWITCH($I108,"Equal allocation",ROUND($J108/12,2),"Weighted Allocation",$J108*-_xll.SI.TURNOVER(Connection,,$D108,N$2,N$3,$E$5,$E$12,_xll.SI.DIMENSIONS(Connection,$D$4,$E$4))/IF($F108=0,12,$F108),"Manual Allocation",Z108)))</f>
        <v/>
      </c>
      <c r="O108" s="19" t="str" cm="1">
        <f t="array" ref="O108">IF($I108="","",IF($D108="","",_xlfn.SWITCH($I108,"Equal allocation",ROUND($J108/12,2),"Weighted Allocation",$J108*-_xll.SI.TURNOVER(Connection,,$D108,O$2,O$3,$E$5,$E$12,_xll.SI.DIMENSIONS(Connection,$D$4,$E$4))/IF($F108=0,12,$F108),"Manual Allocation",AA108)))</f>
        <v/>
      </c>
      <c r="P108" s="19" t="str" cm="1">
        <f t="array" ref="P108">IF($I108="","",IF($D108="","",_xlfn.SWITCH($I108,"Equal allocation",ROUND($J108/12,2),"Weighted Allocation",$J108*-_xll.SI.TURNOVER(Connection,,$D108,P$2,P$3,$E$5,$E$12,_xll.SI.DIMENSIONS(Connection,$D$4,$E$4))/IF($F108=0,12,$F108),"Manual Allocation",AB108)))</f>
        <v/>
      </c>
      <c r="Q108" s="19" t="str" cm="1">
        <f t="array" ref="Q108">IF($I108="","",IF($D108="","",_xlfn.SWITCH($I108,"Equal allocation",ROUND($J108/12,2),"Weighted Allocation",$J108*-_xll.SI.TURNOVER(Connection,,$D108,Q$2,Q$3,$E$5,$E$12,_xll.SI.DIMENSIONS(Connection,$D$4,$E$4))/IF($F108=0,12,$F108),"Manual Allocation",AC108)))</f>
        <v/>
      </c>
      <c r="R108" s="19" t="str" cm="1">
        <f t="array" ref="R108">IF($I108="","",IF($D108="","",_xlfn.SWITCH($I108,"Equal allocation",ROUND($J108/12,2),"Weighted Allocation",$J108*-_xll.SI.TURNOVER(Connection,,$D108,R$2,R$3,$E$5,$E$12,_xll.SI.DIMENSIONS(Connection,$D$4,$E$4))/IF($F108=0,12,$F108),"Manual Allocation",AD108)))</f>
        <v/>
      </c>
      <c r="S108" s="19" t="str" cm="1">
        <f t="array" ref="S108">IF($I108="","",IF($D108="","",_xlfn.SWITCH($I108,"Equal allocation",ROUND($J108/12,2),"Weighted Allocation",$J108*-_xll.SI.TURNOVER(Connection,,$D108,S$2,S$3,$E$5,$E$12,_xll.SI.DIMENSIONS(Connection,$D$4,$E$4))/IF($F108=0,12,$F108),"Manual Allocation",AE108)))</f>
        <v/>
      </c>
      <c r="T108" s="19" t="str" cm="1">
        <f t="array" ref="T108">IF($I108="","",IF($D108="","",_xlfn.SWITCH($I108,"Equal allocation",ROUND($J108/12,2),"Weighted Allocation",$J108*-_xll.SI.TURNOVER(Connection,,$D108,T$2,T$3,$E$5,$E$12,_xll.SI.DIMENSIONS(Connection,$D$4,$E$4))/IF($F108=0,12,$F108),"Manual Allocation",AF108)))</f>
        <v/>
      </c>
      <c r="U108" s="19" t="str" cm="1">
        <f t="array" ref="U108">IF($I108="","",IF($D108="","",_xlfn.SWITCH($I108,"Equal allocation",ROUND($J108/12,2),"Weighted Allocation",$J108*-_xll.SI.TURNOVER(Connection,,$D108,U$2,U$3,$E$5,$E$12,_xll.SI.DIMENSIONS(Connection,$D$4,$E$4))/IF($F108=0,12,$F108),"Manual Allocation",AG108)))</f>
        <v/>
      </c>
      <c r="V108" s="19" t="str" cm="1">
        <f t="array" ref="V108">IF($I108="","",IF($D108="","",_xlfn.SWITCH($I108,"Equal allocation",ROUND($J108/12,2),"Weighted Allocation",$J108*-_xll.SI.TURNOVER(Connection,,$D108,V$2,V$3,$E$5,$E$12,_xll.SI.DIMENSIONS(Connection,$D$4,$E$4))/IF($F108=0,12,$F108),"Manual Allocation",AH108)))</f>
        <v/>
      </c>
      <c r="W108" s="19" t="str" cm="1">
        <f t="array" ref="W108">IF($I108="","",IF($D108="","",_xlfn.SWITCH($I108,"Equal allocation",ROUND($J108/12,2),"Weighted Allocation",$J108*-_xll.SI.TURNOVER(Connection,,$D108,W$2,W$3,$E$5,$E$12,_xll.SI.DIMENSIONS(Connection,$D$4,$E$4))/IF($F108=0,12,$F108),"Manual Allocation",AI108)))</f>
        <v/>
      </c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</row>
    <row r="109" spans="1:35" x14ac:dyDescent="0.45">
      <c r="G109" s="49"/>
      <c r="H109" s="20" t="str" cm="1">
        <f t="array" ref="H109">IF(I109="","",IF($D109="","",_xll.SI.WRITEBACKBUDGET(Connection,$H$10,$H$11,FALSE,,$D109,,$D$4:$E$5,,$L$4:$W$4,$L109:$W109)))</f>
        <v/>
      </c>
      <c r="I109" s="20" t="str">
        <f t="shared" si="5"/>
        <v/>
      </c>
      <c r="J109" s="19" t="str">
        <f t="shared" si="6"/>
        <v/>
      </c>
      <c r="K109" s="19" t="str">
        <f t="shared" si="7"/>
        <v/>
      </c>
      <c r="L109" s="19" t="str" cm="1">
        <f t="array" ref="L109">IF($I109="","",IF($D109="","",_xlfn.SWITCH($I109,"Equal allocation",ROUND($J109/12,2),"Weighted Allocation",$J109*-_xll.SI.TURNOVER(Connection,,$D109,L$2,L$3,$E$5,$E$12,_xll.SI.DIMENSIONS(Connection,$D$4,$E$4))/IF($F109=0,12,$F109),"Manual Allocation",X109)))</f>
        <v/>
      </c>
      <c r="M109" s="19" t="str" cm="1">
        <f t="array" ref="M109">IF($I109="","",IF($D109="","",_xlfn.SWITCH($I109,"Equal allocation",ROUND($J109/12,2),"Weighted Allocation",$J109*-_xll.SI.TURNOVER(Connection,,$D109,M$2,M$3,$E$5,$E$12,_xll.SI.DIMENSIONS(Connection,$D$4,$E$4))/IF($F109=0,12,$F109),"Manual Allocation",Y109)))</f>
        <v/>
      </c>
      <c r="N109" s="19" t="str" cm="1">
        <f t="array" ref="N109">IF($I109="","",IF($D109="","",_xlfn.SWITCH($I109,"Equal allocation",ROUND($J109/12,2),"Weighted Allocation",$J109*-_xll.SI.TURNOVER(Connection,,$D109,N$2,N$3,$E$5,$E$12,_xll.SI.DIMENSIONS(Connection,$D$4,$E$4))/IF($F109=0,12,$F109),"Manual Allocation",Z109)))</f>
        <v/>
      </c>
      <c r="O109" s="19" t="str" cm="1">
        <f t="array" ref="O109">IF($I109="","",IF($D109="","",_xlfn.SWITCH($I109,"Equal allocation",ROUND($J109/12,2),"Weighted Allocation",$J109*-_xll.SI.TURNOVER(Connection,,$D109,O$2,O$3,$E$5,$E$12,_xll.SI.DIMENSIONS(Connection,$D$4,$E$4))/IF($F109=0,12,$F109),"Manual Allocation",AA109)))</f>
        <v/>
      </c>
      <c r="P109" s="19" t="str" cm="1">
        <f t="array" ref="P109">IF($I109="","",IF($D109="","",_xlfn.SWITCH($I109,"Equal allocation",ROUND($J109/12,2),"Weighted Allocation",$J109*-_xll.SI.TURNOVER(Connection,,$D109,P$2,P$3,$E$5,$E$12,_xll.SI.DIMENSIONS(Connection,$D$4,$E$4))/IF($F109=0,12,$F109),"Manual Allocation",AB109)))</f>
        <v/>
      </c>
      <c r="Q109" s="19" t="str" cm="1">
        <f t="array" ref="Q109">IF($I109="","",IF($D109="","",_xlfn.SWITCH($I109,"Equal allocation",ROUND($J109/12,2),"Weighted Allocation",$J109*-_xll.SI.TURNOVER(Connection,,$D109,Q$2,Q$3,$E$5,$E$12,_xll.SI.DIMENSIONS(Connection,$D$4,$E$4))/IF($F109=0,12,$F109),"Manual Allocation",AC109)))</f>
        <v/>
      </c>
      <c r="R109" s="19" t="str" cm="1">
        <f t="array" ref="R109">IF($I109="","",IF($D109="","",_xlfn.SWITCH($I109,"Equal allocation",ROUND($J109/12,2),"Weighted Allocation",$J109*-_xll.SI.TURNOVER(Connection,,$D109,R$2,R$3,$E$5,$E$12,_xll.SI.DIMENSIONS(Connection,$D$4,$E$4))/IF($F109=0,12,$F109),"Manual Allocation",AD109)))</f>
        <v/>
      </c>
      <c r="S109" s="19" t="str" cm="1">
        <f t="array" ref="S109">IF($I109="","",IF($D109="","",_xlfn.SWITCH($I109,"Equal allocation",ROUND($J109/12,2),"Weighted Allocation",$J109*-_xll.SI.TURNOVER(Connection,,$D109,S$2,S$3,$E$5,$E$12,_xll.SI.DIMENSIONS(Connection,$D$4,$E$4))/IF($F109=0,12,$F109),"Manual Allocation",AE109)))</f>
        <v/>
      </c>
      <c r="T109" s="19" t="str" cm="1">
        <f t="array" ref="T109">IF($I109="","",IF($D109="","",_xlfn.SWITCH($I109,"Equal allocation",ROUND($J109/12,2),"Weighted Allocation",$J109*-_xll.SI.TURNOVER(Connection,,$D109,T$2,T$3,$E$5,$E$12,_xll.SI.DIMENSIONS(Connection,$D$4,$E$4))/IF($F109=0,12,$F109),"Manual Allocation",AF109)))</f>
        <v/>
      </c>
      <c r="U109" s="19" t="str" cm="1">
        <f t="array" ref="U109">IF($I109="","",IF($D109="","",_xlfn.SWITCH($I109,"Equal allocation",ROUND($J109/12,2),"Weighted Allocation",$J109*-_xll.SI.TURNOVER(Connection,,$D109,U$2,U$3,$E$5,$E$12,_xll.SI.DIMENSIONS(Connection,$D$4,$E$4))/IF($F109=0,12,$F109),"Manual Allocation",AG109)))</f>
        <v/>
      </c>
      <c r="V109" s="19" t="str" cm="1">
        <f t="array" ref="V109">IF($I109="","",IF($D109="","",_xlfn.SWITCH($I109,"Equal allocation",ROUND($J109/12,2),"Weighted Allocation",$J109*-_xll.SI.TURNOVER(Connection,,$D109,V$2,V$3,$E$5,$E$12,_xll.SI.DIMENSIONS(Connection,$D$4,$E$4))/IF($F109=0,12,$F109),"Manual Allocation",AH109)))</f>
        <v/>
      </c>
      <c r="W109" s="19" t="str" cm="1">
        <f t="array" ref="W109">IF($I109="","",IF($D109="","",_xlfn.SWITCH($I109,"Equal allocation",ROUND($J109/12,2),"Weighted Allocation",$J109*-_xll.SI.TURNOVER(Connection,,$D109,W$2,W$3,$E$5,$E$12,_xll.SI.DIMENSIONS(Connection,$D$4,$E$4))/IF($F109=0,12,$F109),"Manual Allocation",AI109)))</f>
        <v/>
      </c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</row>
    <row r="110" spans="1:35" x14ac:dyDescent="0.45">
      <c r="G110" s="49"/>
      <c r="H110" s="20" t="str" cm="1">
        <f t="array" ref="H110">IF(I110="","",IF($D110="","",_xll.SI.WRITEBACKBUDGET(Connection,$H$10,$H$11,FALSE,,$D110,,$D$4:$E$5,,$L$4:$W$4,$L110:$W110)))</f>
        <v/>
      </c>
      <c r="I110" s="20" t="str">
        <f t="shared" si="5"/>
        <v/>
      </c>
      <c r="J110" s="19" t="str">
        <f t="shared" si="6"/>
        <v/>
      </c>
      <c r="K110" s="19" t="str">
        <f t="shared" si="7"/>
        <v/>
      </c>
      <c r="L110" s="19" t="str" cm="1">
        <f t="array" ref="L110">IF($I110="","",IF($D110="","",_xlfn.SWITCH($I110,"Equal allocation",ROUND($J110/12,2),"Weighted Allocation",$J110*-_xll.SI.TURNOVER(Connection,,$D110,L$2,L$3,$E$5,$E$12,_xll.SI.DIMENSIONS(Connection,$D$4,$E$4))/IF($F110=0,12,$F110),"Manual Allocation",X110)))</f>
        <v/>
      </c>
      <c r="M110" s="19" t="str" cm="1">
        <f t="array" ref="M110">IF($I110="","",IF($D110="","",_xlfn.SWITCH($I110,"Equal allocation",ROUND($J110/12,2),"Weighted Allocation",$J110*-_xll.SI.TURNOVER(Connection,,$D110,M$2,M$3,$E$5,$E$12,_xll.SI.DIMENSIONS(Connection,$D$4,$E$4))/IF($F110=0,12,$F110),"Manual Allocation",Y110)))</f>
        <v/>
      </c>
      <c r="N110" s="19" t="str" cm="1">
        <f t="array" ref="N110">IF($I110="","",IF($D110="","",_xlfn.SWITCH($I110,"Equal allocation",ROUND($J110/12,2),"Weighted Allocation",$J110*-_xll.SI.TURNOVER(Connection,,$D110,N$2,N$3,$E$5,$E$12,_xll.SI.DIMENSIONS(Connection,$D$4,$E$4))/IF($F110=0,12,$F110),"Manual Allocation",Z110)))</f>
        <v/>
      </c>
      <c r="O110" s="19" t="str" cm="1">
        <f t="array" ref="O110">IF($I110="","",IF($D110="","",_xlfn.SWITCH($I110,"Equal allocation",ROUND($J110/12,2),"Weighted Allocation",$J110*-_xll.SI.TURNOVER(Connection,,$D110,O$2,O$3,$E$5,$E$12,_xll.SI.DIMENSIONS(Connection,$D$4,$E$4))/IF($F110=0,12,$F110),"Manual Allocation",AA110)))</f>
        <v/>
      </c>
      <c r="P110" s="19" t="str" cm="1">
        <f t="array" ref="P110">IF($I110="","",IF($D110="","",_xlfn.SWITCH($I110,"Equal allocation",ROUND($J110/12,2),"Weighted Allocation",$J110*-_xll.SI.TURNOVER(Connection,,$D110,P$2,P$3,$E$5,$E$12,_xll.SI.DIMENSIONS(Connection,$D$4,$E$4))/IF($F110=0,12,$F110),"Manual Allocation",AB110)))</f>
        <v/>
      </c>
      <c r="Q110" s="19" t="str" cm="1">
        <f t="array" ref="Q110">IF($I110="","",IF($D110="","",_xlfn.SWITCH($I110,"Equal allocation",ROUND($J110/12,2),"Weighted Allocation",$J110*-_xll.SI.TURNOVER(Connection,,$D110,Q$2,Q$3,$E$5,$E$12,_xll.SI.DIMENSIONS(Connection,$D$4,$E$4))/IF($F110=0,12,$F110),"Manual Allocation",AC110)))</f>
        <v/>
      </c>
      <c r="R110" s="19" t="str" cm="1">
        <f t="array" ref="R110">IF($I110="","",IF($D110="","",_xlfn.SWITCH($I110,"Equal allocation",ROUND($J110/12,2),"Weighted Allocation",$J110*-_xll.SI.TURNOVER(Connection,,$D110,R$2,R$3,$E$5,$E$12,_xll.SI.DIMENSIONS(Connection,$D$4,$E$4))/IF($F110=0,12,$F110),"Manual Allocation",AD110)))</f>
        <v/>
      </c>
      <c r="S110" s="19" t="str" cm="1">
        <f t="array" ref="S110">IF($I110="","",IF($D110="","",_xlfn.SWITCH($I110,"Equal allocation",ROUND($J110/12,2),"Weighted Allocation",$J110*-_xll.SI.TURNOVER(Connection,,$D110,S$2,S$3,$E$5,$E$12,_xll.SI.DIMENSIONS(Connection,$D$4,$E$4))/IF($F110=0,12,$F110),"Manual Allocation",AE110)))</f>
        <v/>
      </c>
      <c r="T110" s="19" t="str" cm="1">
        <f t="array" ref="T110">IF($I110="","",IF($D110="","",_xlfn.SWITCH($I110,"Equal allocation",ROUND($J110/12,2),"Weighted Allocation",$J110*-_xll.SI.TURNOVER(Connection,,$D110,T$2,T$3,$E$5,$E$12,_xll.SI.DIMENSIONS(Connection,$D$4,$E$4))/IF($F110=0,12,$F110),"Manual Allocation",AF110)))</f>
        <v/>
      </c>
      <c r="U110" s="19" t="str" cm="1">
        <f t="array" ref="U110">IF($I110="","",IF($D110="","",_xlfn.SWITCH($I110,"Equal allocation",ROUND($J110/12,2),"Weighted Allocation",$J110*-_xll.SI.TURNOVER(Connection,,$D110,U$2,U$3,$E$5,$E$12,_xll.SI.DIMENSIONS(Connection,$D$4,$E$4))/IF($F110=0,12,$F110),"Manual Allocation",AG110)))</f>
        <v/>
      </c>
      <c r="V110" s="19" t="str" cm="1">
        <f t="array" ref="V110">IF($I110="","",IF($D110="","",_xlfn.SWITCH($I110,"Equal allocation",ROUND($J110/12,2),"Weighted Allocation",$J110*-_xll.SI.TURNOVER(Connection,,$D110,V$2,V$3,$E$5,$E$12,_xll.SI.DIMENSIONS(Connection,$D$4,$E$4))/IF($F110=0,12,$F110),"Manual Allocation",AH110)))</f>
        <v/>
      </c>
      <c r="W110" s="19" t="str" cm="1">
        <f t="array" ref="W110">IF($I110="","",IF($D110="","",_xlfn.SWITCH($I110,"Equal allocation",ROUND($J110/12,2),"Weighted Allocation",$J110*-_xll.SI.TURNOVER(Connection,,$D110,W$2,W$3,$E$5,$E$12,_xll.SI.DIMENSIONS(Connection,$D$4,$E$4))/IF($F110=0,12,$F110),"Manual Allocation",AI110)))</f>
        <v/>
      </c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</row>
    <row r="111" spans="1:35" x14ac:dyDescent="0.45">
      <c r="G111" s="49"/>
      <c r="H111" s="20" t="str" cm="1">
        <f t="array" ref="H111">IF(I111="","",IF($D111="","",_xll.SI.WRITEBACKBUDGET(Connection,$H$10,$H$11,FALSE,,$D111,,$D$4:$E$5,,$L$4:$W$4,$L111:$W111)))</f>
        <v/>
      </c>
      <c r="I111" s="20" t="str">
        <f t="shared" si="5"/>
        <v/>
      </c>
      <c r="J111" s="19" t="str">
        <f t="shared" si="6"/>
        <v/>
      </c>
      <c r="K111" s="19" t="str">
        <f t="shared" si="7"/>
        <v/>
      </c>
      <c r="L111" s="19" t="str" cm="1">
        <f t="array" ref="L111">IF($I111="","",IF($D111="","",_xlfn.SWITCH($I111,"Equal allocation",ROUND($J111/12,2),"Weighted Allocation",$J111*-_xll.SI.TURNOVER(Connection,,$D111,L$2,L$3,$E$5,$E$12,_xll.SI.DIMENSIONS(Connection,$D$4,$E$4))/IF($F111=0,12,$F111),"Manual Allocation",X111)))</f>
        <v/>
      </c>
      <c r="M111" s="19" t="str" cm="1">
        <f t="array" ref="M111">IF($I111="","",IF($D111="","",_xlfn.SWITCH($I111,"Equal allocation",ROUND($J111/12,2),"Weighted Allocation",$J111*-_xll.SI.TURNOVER(Connection,,$D111,M$2,M$3,$E$5,$E$12,_xll.SI.DIMENSIONS(Connection,$D$4,$E$4))/IF($F111=0,12,$F111),"Manual Allocation",Y111)))</f>
        <v/>
      </c>
      <c r="N111" s="19" t="str" cm="1">
        <f t="array" ref="N111">IF($I111="","",IF($D111="","",_xlfn.SWITCH($I111,"Equal allocation",ROUND($J111/12,2),"Weighted Allocation",$J111*-_xll.SI.TURNOVER(Connection,,$D111,N$2,N$3,$E$5,$E$12,_xll.SI.DIMENSIONS(Connection,$D$4,$E$4))/IF($F111=0,12,$F111),"Manual Allocation",Z111)))</f>
        <v/>
      </c>
      <c r="O111" s="19" t="str" cm="1">
        <f t="array" ref="O111">IF($I111="","",IF($D111="","",_xlfn.SWITCH($I111,"Equal allocation",ROUND($J111/12,2),"Weighted Allocation",$J111*-_xll.SI.TURNOVER(Connection,,$D111,O$2,O$3,$E$5,$E$12,_xll.SI.DIMENSIONS(Connection,$D$4,$E$4))/IF($F111=0,12,$F111),"Manual Allocation",AA111)))</f>
        <v/>
      </c>
      <c r="P111" s="19" t="str" cm="1">
        <f t="array" ref="P111">IF($I111="","",IF($D111="","",_xlfn.SWITCH($I111,"Equal allocation",ROUND($J111/12,2),"Weighted Allocation",$J111*-_xll.SI.TURNOVER(Connection,,$D111,P$2,P$3,$E$5,$E$12,_xll.SI.DIMENSIONS(Connection,$D$4,$E$4))/IF($F111=0,12,$F111),"Manual Allocation",AB111)))</f>
        <v/>
      </c>
      <c r="Q111" s="19" t="str" cm="1">
        <f t="array" ref="Q111">IF($I111="","",IF($D111="","",_xlfn.SWITCH($I111,"Equal allocation",ROUND($J111/12,2),"Weighted Allocation",$J111*-_xll.SI.TURNOVER(Connection,,$D111,Q$2,Q$3,$E$5,$E$12,_xll.SI.DIMENSIONS(Connection,$D$4,$E$4))/IF($F111=0,12,$F111),"Manual Allocation",AC111)))</f>
        <v/>
      </c>
      <c r="R111" s="19" t="str" cm="1">
        <f t="array" ref="R111">IF($I111="","",IF($D111="","",_xlfn.SWITCH($I111,"Equal allocation",ROUND($J111/12,2),"Weighted Allocation",$J111*-_xll.SI.TURNOVER(Connection,,$D111,R$2,R$3,$E$5,$E$12,_xll.SI.DIMENSIONS(Connection,$D$4,$E$4))/IF($F111=0,12,$F111),"Manual Allocation",AD111)))</f>
        <v/>
      </c>
      <c r="S111" s="19" t="str" cm="1">
        <f t="array" ref="S111">IF($I111="","",IF($D111="","",_xlfn.SWITCH($I111,"Equal allocation",ROUND($J111/12,2),"Weighted Allocation",$J111*-_xll.SI.TURNOVER(Connection,,$D111,S$2,S$3,$E$5,$E$12,_xll.SI.DIMENSIONS(Connection,$D$4,$E$4))/IF($F111=0,12,$F111),"Manual Allocation",AE111)))</f>
        <v/>
      </c>
      <c r="T111" s="19" t="str" cm="1">
        <f t="array" ref="T111">IF($I111="","",IF($D111="","",_xlfn.SWITCH($I111,"Equal allocation",ROUND($J111/12,2),"Weighted Allocation",$J111*-_xll.SI.TURNOVER(Connection,,$D111,T$2,T$3,$E$5,$E$12,_xll.SI.DIMENSIONS(Connection,$D$4,$E$4))/IF($F111=0,12,$F111),"Manual Allocation",AF111)))</f>
        <v/>
      </c>
      <c r="U111" s="19" t="str" cm="1">
        <f t="array" ref="U111">IF($I111="","",IF($D111="","",_xlfn.SWITCH($I111,"Equal allocation",ROUND($J111/12,2),"Weighted Allocation",$J111*-_xll.SI.TURNOVER(Connection,,$D111,U$2,U$3,$E$5,$E$12,_xll.SI.DIMENSIONS(Connection,$D$4,$E$4))/IF($F111=0,12,$F111),"Manual Allocation",AG111)))</f>
        <v/>
      </c>
      <c r="V111" s="19" t="str" cm="1">
        <f t="array" ref="V111">IF($I111="","",IF($D111="","",_xlfn.SWITCH($I111,"Equal allocation",ROUND($J111/12,2),"Weighted Allocation",$J111*-_xll.SI.TURNOVER(Connection,,$D111,V$2,V$3,$E$5,$E$12,_xll.SI.DIMENSIONS(Connection,$D$4,$E$4))/IF($F111=0,12,$F111),"Manual Allocation",AH111)))</f>
        <v/>
      </c>
      <c r="W111" s="19" t="str" cm="1">
        <f t="array" ref="W111">IF($I111="","",IF($D111="","",_xlfn.SWITCH($I111,"Equal allocation",ROUND($J111/12,2),"Weighted Allocation",$J111*-_xll.SI.TURNOVER(Connection,,$D111,W$2,W$3,$E$5,$E$12,_xll.SI.DIMENSIONS(Connection,$D$4,$E$4))/IF($F111=0,12,$F111),"Manual Allocation",AI111)))</f>
        <v/>
      </c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</row>
    <row r="112" spans="1:35" x14ac:dyDescent="0.45">
      <c r="G112" s="49"/>
      <c r="H112" s="20" t="str" cm="1">
        <f t="array" ref="H112">IF(I112="","",IF($D112="","",_xll.SI.WRITEBACKBUDGET(Connection,$H$10,$H$11,FALSE,,$D112,,$D$4:$E$5,,$L$4:$W$4,$L112:$W112)))</f>
        <v/>
      </c>
      <c r="I112" s="20" t="str">
        <f t="shared" si="5"/>
        <v/>
      </c>
      <c r="J112" s="19" t="str">
        <f t="shared" si="6"/>
        <v/>
      </c>
      <c r="K112" s="19" t="str">
        <f t="shared" si="7"/>
        <v/>
      </c>
      <c r="L112" s="19" t="str" cm="1">
        <f t="array" ref="L112">IF($I112="","",IF($D112="","",_xlfn.SWITCH($I112,"Equal allocation",ROUND($J112/12,2),"Weighted Allocation",$J112*-_xll.SI.TURNOVER(Connection,,$D112,L$2,L$3,$E$5,$E$12,_xll.SI.DIMENSIONS(Connection,$D$4,$E$4))/IF($F112=0,12,$F112),"Manual Allocation",X112)))</f>
        <v/>
      </c>
      <c r="M112" s="19" t="str" cm="1">
        <f t="array" ref="M112">IF($I112="","",IF($D112="","",_xlfn.SWITCH($I112,"Equal allocation",ROUND($J112/12,2),"Weighted Allocation",$J112*-_xll.SI.TURNOVER(Connection,,$D112,M$2,M$3,$E$5,$E$12,_xll.SI.DIMENSIONS(Connection,$D$4,$E$4))/IF($F112=0,12,$F112),"Manual Allocation",Y112)))</f>
        <v/>
      </c>
      <c r="N112" s="19" t="str" cm="1">
        <f t="array" ref="N112">IF($I112="","",IF($D112="","",_xlfn.SWITCH($I112,"Equal allocation",ROUND($J112/12,2),"Weighted Allocation",$J112*-_xll.SI.TURNOVER(Connection,,$D112,N$2,N$3,$E$5,$E$12,_xll.SI.DIMENSIONS(Connection,$D$4,$E$4))/IF($F112=0,12,$F112),"Manual Allocation",Z112)))</f>
        <v/>
      </c>
      <c r="O112" s="19" t="str" cm="1">
        <f t="array" ref="O112">IF($I112="","",IF($D112="","",_xlfn.SWITCH($I112,"Equal allocation",ROUND($J112/12,2),"Weighted Allocation",$J112*-_xll.SI.TURNOVER(Connection,,$D112,O$2,O$3,$E$5,$E$12,_xll.SI.DIMENSIONS(Connection,$D$4,$E$4))/IF($F112=0,12,$F112),"Manual Allocation",AA112)))</f>
        <v/>
      </c>
      <c r="P112" s="19" t="str" cm="1">
        <f t="array" ref="P112">IF($I112="","",IF($D112="","",_xlfn.SWITCH($I112,"Equal allocation",ROUND($J112/12,2),"Weighted Allocation",$J112*-_xll.SI.TURNOVER(Connection,,$D112,P$2,P$3,$E$5,$E$12,_xll.SI.DIMENSIONS(Connection,$D$4,$E$4))/IF($F112=0,12,$F112),"Manual Allocation",AB112)))</f>
        <v/>
      </c>
      <c r="Q112" s="19" t="str" cm="1">
        <f t="array" ref="Q112">IF($I112="","",IF($D112="","",_xlfn.SWITCH($I112,"Equal allocation",ROUND($J112/12,2),"Weighted Allocation",$J112*-_xll.SI.TURNOVER(Connection,,$D112,Q$2,Q$3,$E$5,$E$12,_xll.SI.DIMENSIONS(Connection,$D$4,$E$4))/IF($F112=0,12,$F112),"Manual Allocation",AC112)))</f>
        <v/>
      </c>
      <c r="R112" s="19" t="str" cm="1">
        <f t="array" ref="R112">IF($I112="","",IF($D112="","",_xlfn.SWITCH($I112,"Equal allocation",ROUND($J112/12,2),"Weighted Allocation",$J112*-_xll.SI.TURNOVER(Connection,,$D112,R$2,R$3,$E$5,$E$12,_xll.SI.DIMENSIONS(Connection,$D$4,$E$4))/IF($F112=0,12,$F112),"Manual Allocation",AD112)))</f>
        <v/>
      </c>
      <c r="S112" s="19" t="str" cm="1">
        <f t="array" ref="S112">IF($I112="","",IF($D112="","",_xlfn.SWITCH($I112,"Equal allocation",ROUND($J112/12,2),"Weighted Allocation",$J112*-_xll.SI.TURNOVER(Connection,,$D112,S$2,S$3,$E$5,$E$12,_xll.SI.DIMENSIONS(Connection,$D$4,$E$4))/IF($F112=0,12,$F112),"Manual Allocation",AE112)))</f>
        <v/>
      </c>
      <c r="T112" s="19" t="str" cm="1">
        <f t="array" ref="T112">IF($I112="","",IF($D112="","",_xlfn.SWITCH($I112,"Equal allocation",ROUND($J112/12,2),"Weighted Allocation",$J112*-_xll.SI.TURNOVER(Connection,,$D112,T$2,T$3,$E$5,$E$12,_xll.SI.DIMENSIONS(Connection,$D$4,$E$4))/IF($F112=0,12,$F112),"Manual Allocation",AF112)))</f>
        <v/>
      </c>
      <c r="U112" s="19" t="str" cm="1">
        <f t="array" ref="U112">IF($I112="","",IF($D112="","",_xlfn.SWITCH($I112,"Equal allocation",ROUND($J112/12,2),"Weighted Allocation",$J112*-_xll.SI.TURNOVER(Connection,,$D112,U$2,U$3,$E$5,$E$12,_xll.SI.DIMENSIONS(Connection,$D$4,$E$4))/IF($F112=0,12,$F112),"Manual Allocation",AG112)))</f>
        <v/>
      </c>
      <c r="V112" s="19" t="str" cm="1">
        <f t="array" ref="V112">IF($I112="","",IF($D112="","",_xlfn.SWITCH($I112,"Equal allocation",ROUND($J112/12,2),"Weighted Allocation",$J112*-_xll.SI.TURNOVER(Connection,,$D112,V$2,V$3,$E$5,$E$12,_xll.SI.DIMENSIONS(Connection,$D$4,$E$4))/IF($F112=0,12,$F112),"Manual Allocation",AH112)))</f>
        <v/>
      </c>
      <c r="W112" s="19" t="str" cm="1">
        <f t="array" ref="W112">IF($I112="","",IF($D112="","",_xlfn.SWITCH($I112,"Equal allocation",ROUND($J112/12,2),"Weighted Allocation",$J112*-_xll.SI.TURNOVER(Connection,,$D112,W$2,W$3,$E$5,$E$12,_xll.SI.DIMENSIONS(Connection,$D$4,$E$4))/IF($F112=0,12,$F112),"Manual Allocation",AI112)))</f>
        <v/>
      </c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</row>
    <row r="113" spans="7:35" x14ac:dyDescent="0.45">
      <c r="G113" s="49"/>
      <c r="H113" s="20" t="str" cm="1">
        <f t="array" ref="H113">IF(I113="","",IF($D113="","",_xll.SI.WRITEBACKBUDGET(Connection,$H$10,$H$11,FALSE,,$D113,,$D$4:$E$5,,$L$4:$W$4,$L113:$W113)))</f>
        <v/>
      </c>
      <c r="I113" s="20" t="str">
        <f t="shared" si="5"/>
        <v/>
      </c>
      <c r="J113" s="19" t="str">
        <f t="shared" si="6"/>
        <v/>
      </c>
      <c r="K113" s="19" t="str">
        <f t="shared" si="7"/>
        <v/>
      </c>
      <c r="L113" s="19" t="str" cm="1">
        <f t="array" ref="L113">IF($I113="","",IF($D113="","",_xlfn.SWITCH($I113,"Equal allocation",ROUND($J113/12,2),"Weighted Allocation",$J113*-_xll.SI.TURNOVER(Connection,,$D113,L$2,L$3,$E$5,$E$12,_xll.SI.DIMENSIONS(Connection,$D$4,$E$4))/IF($F113=0,12,$F113),"Manual Allocation",X113)))</f>
        <v/>
      </c>
      <c r="M113" s="19" t="str" cm="1">
        <f t="array" ref="M113">IF($I113="","",IF($D113="","",_xlfn.SWITCH($I113,"Equal allocation",ROUND($J113/12,2),"Weighted Allocation",$J113*-_xll.SI.TURNOVER(Connection,,$D113,M$2,M$3,$E$5,$E$12,_xll.SI.DIMENSIONS(Connection,$D$4,$E$4))/IF($F113=0,12,$F113),"Manual Allocation",Y113)))</f>
        <v/>
      </c>
      <c r="N113" s="19" t="str" cm="1">
        <f t="array" ref="N113">IF($I113="","",IF($D113="","",_xlfn.SWITCH($I113,"Equal allocation",ROUND($J113/12,2),"Weighted Allocation",$J113*-_xll.SI.TURNOVER(Connection,,$D113,N$2,N$3,$E$5,$E$12,_xll.SI.DIMENSIONS(Connection,$D$4,$E$4))/IF($F113=0,12,$F113),"Manual Allocation",Z113)))</f>
        <v/>
      </c>
      <c r="O113" s="19" t="str" cm="1">
        <f t="array" ref="O113">IF($I113="","",IF($D113="","",_xlfn.SWITCH($I113,"Equal allocation",ROUND($J113/12,2),"Weighted Allocation",$J113*-_xll.SI.TURNOVER(Connection,,$D113,O$2,O$3,$E$5,$E$12,_xll.SI.DIMENSIONS(Connection,$D$4,$E$4))/IF($F113=0,12,$F113),"Manual Allocation",AA113)))</f>
        <v/>
      </c>
      <c r="P113" s="19" t="str" cm="1">
        <f t="array" ref="P113">IF($I113="","",IF($D113="","",_xlfn.SWITCH($I113,"Equal allocation",ROUND($J113/12,2),"Weighted Allocation",$J113*-_xll.SI.TURNOVER(Connection,,$D113,P$2,P$3,$E$5,$E$12,_xll.SI.DIMENSIONS(Connection,$D$4,$E$4))/IF($F113=0,12,$F113),"Manual Allocation",AB113)))</f>
        <v/>
      </c>
      <c r="Q113" s="19" t="str" cm="1">
        <f t="array" ref="Q113">IF($I113="","",IF($D113="","",_xlfn.SWITCH($I113,"Equal allocation",ROUND($J113/12,2),"Weighted Allocation",$J113*-_xll.SI.TURNOVER(Connection,,$D113,Q$2,Q$3,$E$5,$E$12,_xll.SI.DIMENSIONS(Connection,$D$4,$E$4))/IF($F113=0,12,$F113),"Manual Allocation",AC113)))</f>
        <v/>
      </c>
      <c r="R113" s="19" t="str" cm="1">
        <f t="array" ref="R113">IF($I113="","",IF($D113="","",_xlfn.SWITCH($I113,"Equal allocation",ROUND($J113/12,2),"Weighted Allocation",$J113*-_xll.SI.TURNOVER(Connection,,$D113,R$2,R$3,$E$5,$E$12,_xll.SI.DIMENSIONS(Connection,$D$4,$E$4))/IF($F113=0,12,$F113),"Manual Allocation",AD113)))</f>
        <v/>
      </c>
      <c r="S113" s="19" t="str" cm="1">
        <f t="array" ref="S113">IF($I113="","",IF($D113="","",_xlfn.SWITCH($I113,"Equal allocation",ROUND($J113/12,2),"Weighted Allocation",$J113*-_xll.SI.TURNOVER(Connection,,$D113,S$2,S$3,$E$5,$E$12,_xll.SI.DIMENSIONS(Connection,$D$4,$E$4))/IF($F113=0,12,$F113),"Manual Allocation",AE113)))</f>
        <v/>
      </c>
      <c r="T113" s="19" t="str" cm="1">
        <f t="array" ref="T113">IF($I113="","",IF($D113="","",_xlfn.SWITCH($I113,"Equal allocation",ROUND($J113/12,2),"Weighted Allocation",$J113*-_xll.SI.TURNOVER(Connection,,$D113,T$2,T$3,$E$5,$E$12,_xll.SI.DIMENSIONS(Connection,$D$4,$E$4))/IF($F113=0,12,$F113),"Manual Allocation",AF113)))</f>
        <v/>
      </c>
      <c r="U113" s="19" t="str" cm="1">
        <f t="array" ref="U113">IF($I113="","",IF($D113="","",_xlfn.SWITCH($I113,"Equal allocation",ROUND($J113/12,2),"Weighted Allocation",$J113*-_xll.SI.TURNOVER(Connection,,$D113,U$2,U$3,$E$5,$E$12,_xll.SI.DIMENSIONS(Connection,$D$4,$E$4))/IF($F113=0,12,$F113),"Manual Allocation",AG113)))</f>
        <v/>
      </c>
      <c r="V113" s="19" t="str" cm="1">
        <f t="array" ref="V113">IF($I113="","",IF($D113="","",_xlfn.SWITCH($I113,"Equal allocation",ROUND($J113/12,2),"Weighted Allocation",$J113*-_xll.SI.TURNOVER(Connection,,$D113,V$2,V$3,$E$5,$E$12,_xll.SI.DIMENSIONS(Connection,$D$4,$E$4))/IF($F113=0,12,$F113),"Manual Allocation",AH113)))</f>
        <v/>
      </c>
      <c r="W113" s="19" t="str" cm="1">
        <f t="array" ref="W113">IF($I113="","",IF($D113="","",_xlfn.SWITCH($I113,"Equal allocation",ROUND($J113/12,2),"Weighted Allocation",$J113*-_xll.SI.TURNOVER(Connection,,$D113,W$2,W$3,$E$5,$E$12,_xll.SI.DIMENSIONS(Connection,$D$4,$E$4))/IF($F113=0,12,$F113),"Manual Allocation",AI113)))</f>
        <v/>
      </c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</row>
    <row r="114" spans="7:35" x14ac:dyDescent="0.45">
      <c r="G114" s="49"/>
      <c r="H114" s="20" t="str" cm="1">
        <f t="array" ref="H114">IF(I114="","",IF($D114="","",_xll.SI.WRITEBACKBUDGET(Connection,$H$10,$H$11,FALSE,,$D114,,$D$4:$E$5,,$L$4:$W$4,$L114:$W114)))</f>
        <v/>
      </c>
      <c r="I114" s="20" t="str">
        <f t="shared" si="5"/>
        <v/>
      </c>
      <c r="J114" s="19" t="str">
        <f t="shared" si="6"/>
        <v/>
      </c>
      <c r="K114" s="19" t="str">
        <f t="shared" si="7"/>
        <v/>
      </c>
      <c r="L114" s="19" t="str" cm="1">
        <f t="array" ref="L114">IF($I114="","",IF($D114="","",_xlfn.SWITCH($I114,"Equal allocation",ROUND($J114/12,2),"Weighted Allocation",$J114*-_xll.SI.TURNOVER(Connection,,$D114,L$2,L$3,$E$5,$E$12,_xll.SI.DIMENSIONS(Connection,$D$4,$E$4))/IF($F114=0,12,$F114),"Manual Allocation",X114)))</f>
        <v/>
      </c>
      <c r="M114" s="19" t="str" cm="1">
        <f t="array" ref="M114">IF($I114="","",IF($D114="","",_xlfn.SWITCH($I114,"Equal allocation",ROUND($J114/12,2),"Weighted Allocation",$J114*-_xll.SI.TURNOVER(Connection,,$D114,M$2,M$3,$E$5,$E$12,_xll.SI.DIMENSIONS(Connection,$D$4,$E$4))/IF($F114=0,12,$F114),"Manual Allocation",Y114)))</f>
        <v/>
      </c>
      <c r="N114" s="19" t="str" cm="1">
        <f t="array" ref="N114">IF($I114="","",IF($D114="","",_xlfn.SWITCH($I114,"Equal allocation",ROUND($J114/12,2),"Weighted Allocation",$J114*-_xll.SI.TURNOVER(Connection,,$D114,N$2,N$3,$E$5,$E$12,_xll.SI.DIMENSIONS(Connection,$D$4,$E$4))/IF($F114=0,12,$F114),"Manual Allocation",Z114)))</f>
        <v/>
      </c>
      <c r="O114" s="19" t="str" cm="1">
        <f t="array" ref="O114">IF($I114="","",IF($D114="","",_xlfn.SWITCH($I114,"Equal allocation",ROUND($J114/12,2),"Weighted Allocation",$J114*-_xll.SI.TURNOVER(Connection,,$D114,O$2,O$3,$E$5,$E$12,_xll.SI.DIMENSIONS(Connection,$D$4,$E$4))/IF($F114=0,12,$F114),"Manual Allocation",AA114)))</f>
        <v/>
      </c>
      <c r="P114" s="19" t="str" cm="1">
        <f t="array" ref="P114">IF($I114="","",IF($D114="","",_xlfn.SWITCH($I114,"Equal allocation",ROUND($J114/12,2),"Weighted Allocation",$J114*-_xll.SI.TURNOVER(Connection,,$D114,P$2,P$3,$E$5,$E$12,_xll.SI.DIMENSIONS(Connection,$D$4,$E$4))/IF($F114=0,12,$F114),"Manual Allocation",AB114)))</f>
        <v/>
      </c>
      <c r="Q114" s="19" t="str" cm="1">
        <f t="array" ref="Q114">IF($I114="","",IF($D114="","",_xlfn.SWITCH($I114,"Equal allocation",ROUND($J114/12,2),"Weighted Allocation",$J114*-_xll.SI.TURNOVER(Connection,,$D114,Q$2,Q$3,$E$5,$E$12,_xll.SI.DIMENSIONS(Connection,$D$4,$E$4))/IF($F114=0,12,$F114),"Manual Allocation",AC114)))</f>
        <v/>
      </c>
      <c r="R114" s="19" t="str" cm="1">
        <f t="array" ref="R114">IF($I114="","",IF($D114="","",_xlfn.SWITCH($I114,"Equal allocation",ROUND($J114/12,2),"Weighted Allocation",$J114*-_xll.SI.TURNOVER(Connection,,$D114,R$2,R$3,$E$5,$E$12,_xll.SI.DIMENSIONS(Connection,$D$4,$E$4))/IF($F114=0,12,$F114),"Manual Allocation",AD114)))</f>
        <v/>
      </c>
      <c r="S114" s="19" t="str" cm="1">
        <f t="array" ref="S114">IF($I114="","",IF($D114="","",_xlfn.SWITCH($I114,"Equal allocation",ROUND($J114/12,2),"Weighted Allocation",$J114*-_xll.SI.TURNOVER(Connection,,$D114,S$2,S$3,$E$5,$E$12,_xll.SI.DIMENSIONS(Connection,$D$4,$E$4))/IF($F114=0,12,$F114),"Manual Allocation",AE114)))</f>
        <v/>
      </c>
      <c r="T114" s="19" t="str" cm="1">
        <f t="array" ref="T114">IF($I114="","",IF($D114="","",_xlfn.SWITCH($I114,"Equal allocation",ROUND($J114/12,2),"Weighted Allocation",$J114*-_xll.SI.TURNOVER(Connection,,$D114,T$2,T$3,$E$5,$E$12,_xll.SI.DIMENSIONS(Connection,$D$4,$E$4))/IF($F114=0,12,$F114),"Manual Allocation",AF114)))</f>
        <v/>
      </c>
      <c r="U114" s="19" t="str" cm="1">
        <f t="array" ref="U114">IF($I114="","",IF($D114="","",_xlfn.SWITCH($I114,"Equal allocation",ROUND($J114/12,2),"Weighted Allocation",$J114*-_xll.SI.TURNOVER(Connection,,$D114,U$2,U$3,$E$5,$E$12,_xll.SI.DIMENSIONS(Connection,$D$4,$E$4))/IF($F114=0,12,$F114),"Manual Allocation",AG114)))</f>
        <v/>
      </c>
      <c r="V114" s="19" t="str" cm="1">
        <f t="array" ref="V114">IF($I114="","",IF($D114="","",_xlfn.SWITCH($I114,"Equal allocation",ROUND($J114/12,2),"Weighted Allocation",$J114*-_xll.SI.TURNOVER(Connection,,$D114,V$2,V$3,$E$5,$E$12,_xll.SI.DIMENSIONS(Connection,$D$4,$E$4))/IF($F114=0,12,$F114),"Manual Allocation",AH114)))</f>
        <v/>
      </c>
      <c r="W114" s="19" t="str" cm="1">
        <f t="array" ref="W114">IF($I114="","",IF($D114="","",_xlfn.SWITCH($I114,"Equal allocation",ROUND($J114/12,2),"Weighted Allocation",$J114*-_xll.SI.TURNOVER(Connection,,$D114,W$2,W$3,$E$5,$E$12,_xll.SI.DIMENSIONS(Connection,$D$4,$E$4))/IF($F114=0,12,$F114),"Manual Allocation",AI114)))</f>
        <v/>
      </c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</row>
    <row r="115" spans="7:35" x14ac:dyDescent="0.45">
      <c r="G115" s="49"/>
      <c r="H115" s="20" t="str" cm="1">
        <f t="array" ref="H115">IF(I115="","",IF($D115="","",_xll.SI.WRITEBACKBUDGET(Connection,$H$10,$H$11,FALSE,,$D115,,$D$4:$E$5,,$L$4:$W$4,$L115:$W115)))</f>
        <v/>
      </c>
      <c r="I115" s="20" t="str">
        <f t="shared" si="5"/>
        <v/>
      </c>
      <c r="J115" s="19" t="str">
        <f t="shared" si="6"/>
        <v/>
      </c>
      <c r="K115" s="19" t="str">
        <f t="shared" si="7"/>
        <v/>
      </c>
      <c r="L115" s="19" t="str" cm="1">
        <f t="array" ref="L115">IF($I115="","",IF($D115="","",_xlfn.SWITCH($I115,"Equal allocation",ROUND($J115/12,2),"Weighted Allocation",$J115*-_xll.SI.TURNOVER(Connection,,$D115,L$2,L$3,$E$5,$E$12,_xll.SI.DIMENSIONS(Connection,$D$4,$E$4))/IF($F115=0,12,$F115),"Manual Allocation",X115)))</f>
        <v/>
      </c>
      <c r="M115" s="19" t="str" cm="1">
        <f t="array" ref="M115">IF($I115="","",IF($D115="","",_xlfn.SWITCH($I115,"Equal allocation",ROUND($J115/12,2),"Weighted Allocation",$J115*-_xll.SI.TURNOVER(Connection,,$D115,M$2,M$3,$E$5,$E$12,_xll.SI.DIMENSIONS(Connection,$D$4,$E$4))/IF($F115=0,12,$F115),"Manual Allocation",Y115)))</f>
        <v/>
      </c>
      <c r="N115" s="19" t="str" cm="1">
        <f t="array" ref="N115">IF($I115="","",IF($D115="","",_xlfn.SWITCH($I115,"Equal allocation",ROUND($J115/12,2),"Weighted Allocation",$J115*-_xll.SI.TURNOVER(Connection,,$D115,N$2,N$3,$E$5,$E$12,_xll.SI.DIMENSIONS(Connection,$D$4,$E$4))/IF($F115=0,12,$F115),"Manual Allocation",Z115)))</f>
        <v/>
      </c>
      <c r="O115" s="19" t="str" cm="1">
        <f t="array" ref="O115">IF($I115="","",IF($D115="","",_xlfn.SWITCH($I115,"Equal allocation",ROUND($J115/12,2),"Weighted Allocation",$J115*-_xll.SI.TURNOVER(Connection,,$D115,O$2,O$3,$E$5,$E$12,_xll.SI.DIMENSIONS(Connection,$D$4,$E$4))/IF($F115=0,12,$F115),"Manual Allocation",AA115)))</f>
        <v/>
      </c>
      <c r="P115" s="19" t="str" cm="1">
        <f t="array" ref="P115">IF($I115="","",IF($D115="","",_xlfn.SWITCH($I115,"Equal allocation",ROUND($J115/12,2),"Weighted Allocation",$J115*-_xll.SI.TURNOVER(Connection,,$D115,P$2,P$3,$E$5,$E$12,_xll.SI.DIMENSIONS(Connection,$D$4,$E$4))/IF($F115=0,12,$F115),"Manual Allocation",AB115)))</f>
        <v/>
      </c>
      <c r="Q115" s="19" t="str" cm="1">
        <f t="array" ref="Q115">IF($I115="","",IF($D115="","",_xlfn.SWITCH($I115,"Equal allocation",ROUND($J115/12,2),"Weighted Allocation",$J115*-_xll.SI.TURNOVER(Connection,,$D115,Q$2,Q$3,$E$5,$E$12,_xll.SI.DIMENSIONS(Connection,$D$4,$E$4))/IF($F115=0,12,$F115),"Manual Allocation",AC115)))</f>
        <v/>
      </c>
      <c r="R115" s="19" t="str" cm="1">
        <f t="array" ref="R115">IF($I115="","",IF($D115="","",_xlfn.SWITCH($I115,"Equal allocation",ROUND($J115/12,2),"Weighted Allocation",$J115*-_xll.SI.TURNOVER(Connection,,$D115,R$2,R$3,$E$5,$E$12,_xll.SI.DIMENSIONS(Connection,$D$4,$E$4))/IF($F115=0,12,$F115),"Manual Allocation",AD115)))</f>
        <v/>
      </c>
      <c r="S115" s="19" t="str" cm="1">
        <f t="array" ref="S115">IF($I115="","",IF($D115="","",_xlfn.SWITCH($I115,"Equal allocation",ROUND($J115/12,2),"Weighted Allocation",$J115*-_xll.SI.TURNOVER(Connection,,$D115,S$2,S$3,$E$5,$E$12,_xll.SI.DIMENSIONS(Connection,$D$4,$E$4))/IF($F115=0,12,$F115),"Manual Allocation",AE115)))</f>
        <v/>
      </c>
      <c r="T115" s="19" t="str" cm="1">
        <f t="array" ref="T115">IF($I115="","",IF($D115="","",_xlfn.SWITCH($I115,"Equal allocation",ROUND($J115/12,2),"Weighted Allocation",$J115*-_xll.SI.TURNOVER(Connection,,$D115,T$2,T$3,$E$5,$E$12,_xll.SI.DIMENSIONS(Connection,$D$4,$E$4))/IF($F115=0,12,$F115),"Manual Allocation",AF115)))</f>
        <v/>
      </c>
      <c r="U115" s="19" t="str" cm="1">
        <f t="array" ref="U115">IF($I115="","",IF($D115="","",_xlfn.SWITCH($I115,"Equal allocation",ROUND($J115/12,2),"Weighted Allocation",$J115*-_xll.SI.TURNOVER(Connection,,$D115,U$2,U$3,$E$5,$E$12,_xll.SI.DIMENSIONS(Connection,$D$4,$E$4))/IF($F115=0,12,$F115),"Manual Allocation",AG115)))</f>
        <v/>
      </c>
      <c r="V115" s="19" t="str" cm="1">
        <f t="array" ref="V115">IF($I115="","",IF($D115="","",_xlfn.SWITCH($I115,"Equal allocation",ROUND($J115/12,2),"Weighted Allocation",$J115*-_xll.SI.TURNOVER(Connection,,$D115,V$2,V$3,$E$5,$E$12,_xll.SI.DIMENSIONS(Connection,$D$4,$E$4))/IF($F115=0,12,$F115),"Manual Allocation",AH115)))</f>
        <v/>
      </c>
      <c r="W115" s="19" t="str" cm="1">
        <f t="array" ref="W115">IF($I115="","",IF($D115="","",_xlfn.SWITCH($I115,"Equal allocation",ROUND($J115/12,2),"Weighted Allocation",$J115*-_xll.SI.TURNOVER(Connection,,$D115,W$2,W$3,$E$5,$E$12,_xll.SI.DIMENSIONS(Connection,$D$4,$E$4))/IF($F115=0,12,$F115),"Manual Allocation",AI115)))</f>
        <v/>
      </c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</row>
    <row r="116" spans="7:35" x14ac:dyDescent="0.45">
      <c r="G116" s="49"/>
      <c r="H116" s="20" t="str" cm="1">
        <f t="array" ref="H116">IF(I116="","",IF($D116="","",_xll.SI.WRITEBACKBUDGET(Connection,$H$10,$H$11,FALSE,,$D116,,$D$4:$E$5,,$L$4:$W$4,$L116:$W116)))</f>
        <v/>
      </c>
      <c r="I116" s="20" t="str">
        <f t="shared" si="5"/>
        <v/>
      </c>
      <c r="J116" s="19" t="str">
        <f t="shared" si="6"/>
        <v/>
      </c>
      <c r="K116" s="19" t="str">
        <f t="shared" si="7"/>
        <v/>
      </c>
      <c r="L116" s="19" t="str" cm="1">
        <f t="array" ref="L116">IF($I116="","",IF($D116="","",_xlfn.SWITCH($I116,"Equal allocation",ROUND($J116/12,2),"Weighted Allocation",$J116*-_xll.SI.TURNOVER(Connection,,$D116,L$2,L$3,$E$5,$E$12,_xll.SI.DIMENSIONS(Connection,$D$4,$E$4))/IF($F116=0,12,$F116),"Manual Allocation",X116)))</f>
        <v/>
      </c>
      <c r="M116" s="19" t="str" cm="1">
        <f t="array" ref="M116">IF($I116="","",IF($D116="","",_xlfn.SWITCH($I116,"Equal allocation",ROUND($J116/12,2),"Weighted Allocation",$J116*-_xll.SI.TURNOVER(Connection,,$D116,M$2,M$3,$E$5,$E$12,_xll.SI.DIMENSIONS(Connection,$D$4,$E$4))/IF($F116=0,12,$F116),"Manual Allocation",Y116)))</f>
        <v/>
      </c>
      <c r="N116" s="19" t="str" cm="1">
        <f t="array" ref="N116">IF($I116="","",IF($D116="","",_xlfn.SWITCH($I116,"Equal allocation",ROUND($J116/12,2),"Weighted Allocation",$J116*-_xll.SI.TURNOVER(Connection,,$D116,N$2,N$3,$E$5,$E$12,_xll.SI.DIMENSIONS(Connection,$D$4,$E$4))/IF($F116=0,12,$F116),"Manual Allocation",Z116)))</f>
        <v/>
      </c>
      <c r="O116" s="19" t="str" cm="1">
        <f t="array" ref="O116">IF($I116="","",IF($D116="","",_xlfn.SWITCH($I116,"Equal allocation",ROUND($J116/12,2),"Weighted Allocation",$J116*-_xll.SI.TURNOVER(Connection,,$D116,O$2,O$3,$E$5,$E$12,_xll.SI.DIMENSIONS(Connection,$D$4,$E$4))/IF($F116=0,12,$F116),"Manual Allocation",AA116)))</f>
        <v/>
      </c>
      <c r="P116" s="19" t="str" cm="1">
        <f t="array" ref="P116">IF($I116="","",IF($D116="","",_xlfn.SWITCH($I116,"Equal allocation",ROUND($J116/12,2),"Weighted Allocation",$J116*-_xll.SI.TURNOVER(Connection,,$D116,P$2,P$3,$E$5,$E$12,_xll.SI.DIMENSIONS(Connection,$D$4,$E$4))/IF($F116=0,12,$F116),"Manual Allocation",AB116)))</f>
        <v/>
      </c>
      <c r="Q116" s="19" t="str" cm="1">
        <f t="array" ref="Q116">IF($I116="","",IF($D116="","",_xlfn.SWITCH($I116,"Equal allocation",ROUND($J116/12,2),"Weighted Allocation",$J116*-_xll.SI.TURNOVER(Connection,,$D116,Q$2,Q$3,$E$5,$E$12,_xll.SI.DIMENSIONS(Connection,$D$4,$E$4))/IF($F116=0,12,$F116),"Manual Allocation",AC116)))</f>
        <v/>
      </c>
      <c r="R116" s="19" t="str" cm="1">
        <f t="array" ref="R116">IF($I116="","",IF($D116="","",_xlfn.SWITCH($I116,"Equal allocation",ROUND($J116/12,2),"Weighted Allocation",$J116*-_xll.SI.TURNOVER(Connection,,$D116,R$2,R$3,$E$5,$E$12,_xll.SI.DIMENSIONS(Connection,$D$4,$E$4))/IF($F116=0,12,$F116),"Manual Allocation",AD116)))</f>
        <v/>
      </c>
      <c r="S116" s="19" t="str" cm="1">
        <f t="array" ref="S116">IF($I116="","",IF($D116="","",_xlfn.SWITCH($I116,"Equal allocation",ROUND($J116/12,2),"Weighted Allocation",$J116*-_xll.SI.TURNOVER(Connection,,$D116,S$2,S$3,$E$5,$E$12,_xll.SI.DIMENSIONS(Connection,$D$4,$E$4))/IF($F116=0,12,$F116),"Manual Allocation",AE116)))</f>
        <v/>
      </c>
      <c r="T116" s="19" t="str" cm="1">
        <f t="array" ref="T116">IF($I116="","",IF($D116="","",_xlfn.SWITCH($I116,"Equal allocation",ROUND($J116/12,2),"Weighted Allocation",$J116*-_xll.SI.TURNOVER(Connection,,$D116,T$2,T$3,$E$5,$E$12,_xll.SI.DIMENSIONS(Connection,$D$4,$E$4))/IF($F116=0,12,$F116),"Manual Allocation",AF116)))</f>
        <v/>
      </c>
      <c r="U116" s="19" t="str" cm="1">
        <f t="array" ref="U116">IF($I116="","",IF($D116="","",_xlfn.SWITCH($I116,"Equal allocation",ROUND($J116/12,2),"Weighted Allocation",$J116*-_xll.SI.TURNOVER(Connection,,$D116,U$2,U$3,$E$5,$E$12,_xll.SI.DIMENSIONS(Connection,$D$4,$E$4))/IF($F116=0,12,$F116),"Manual Allocation",AG116)))</f>
        <v/>
      </c>
      <c r="V116" s="19" t="str" cm="1">
        <f t="array" ref="V116">IF($I116="","",IF($D116="","",_xlfn.SWITCH($I116,"Equal allocation",ROUND($J116/12,2),"Weighted Allocation",$J116*-_xll.SI.TURNOVER(Connection,,$D116,V$2,V$3,$E$5,$E$12,_xll.SI.DIMENSIONS(Connection,$D$4,$E$4))/IF($F116=0,12,$F116),"Manual Allocation",AH116)))</f>
        <v/>
      </c>
      <c r="W116" s="19" t="str" cm="1">
        <f t="array" ref="W116">IF($I116="","",IF($D116="","",_xlfn.SWITCH($I116,"Equal allocation",ROUND($J116/12,2),"Weighted Allocation",$J116*-_xll.SI.TURNOVER(Connection,,$D116,W$2,W$3,$E$5,$E$12,_xll.SI.DIMENSIONS(Connection,$D$4,$E$4))/IF($F116=0,12,$F116),"Manual Allocation",AI116)))</f>
        <v/>
      </c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</row>
    <row r="117" spans="7:35" x14ac:dyDescent="0.45">
      <c r="G117" s="49"/>
      <c r="H117" s="20" t="str" cm="1">
        <f t="array" ref="H117">IF(I117="","",IF($D117="","",_xll.SI.WRITEBACKBUDGET(Connection,$H$10,$H$11,FALSE,,$D117,,$D$4:$E$5,,$L$4:$W$4,$L117:$W117)))</f>
        <v/>
      </c>
      <c r="I117" s="20" t="str">
        <f t="shared" si="5"/>
        <v/>
      </c>
      <c r="J117" s="19" t="str">
        <f t="shared" si="6"/>
        <v/>
      </c>
      <c r="K117" s="19" t="str">
        <f t="shared" si="7"/>
        <v/>
      </c>
      <c r="L117" s="19" t="str" cm="1">
        <f t="array" ref="L117">IF($I117="","",IF($D117="","",_xlfn.SWITCH($I117,"Equal allocation",ROUND($J117/12,2),"Weighted Allocation",$J117*-_xll.SI.TURNOVER(Connection,,$D117,L$2,L$3,$E$5,$E$12,_xll.SI.DIMENSIONS(Connection,$D$4,$E$4))/IF($F117=0,12,$F117),"Manual Allocation",X117)))</f>
        <v/>
      </c>
      <c r="M117" s="19" t="str" cm="1">
        <f t="array" ref="M117">IF($I117="","",IF($D117="","",_xlfn.SWITCH($I117,"Equal allocation",ROUND($J117/12,2),"Weighted Allocation",$J117*-_xll.SI.TURNOVER(Connection,,$D117,M$2,M$3,$E$5,$E$12,_xll.SI.DIMENSIONS(Connection,$D$4,$E$4))/IF($F117=0,12,$F117),"Manual Allocation",Y117)))</f>
        <v/>
      </c>
      <c r="N117" s="19" t="str" cm="1">
        <f t="array" ref="N117">IF($I117="","",IF($D117="","",_xlfn.SWITCH($I117,"Equal allocation",ROUND($J117/12,2),"Weighted Allocation",$J117*-_xll.SI.TURNOVER(Connection,,$D117,N$2,N$3,$E$5,$E$12,_xll.SI.DIMENSIONS(Connection,$D$4,$E$4))/IF($F117=0,12,$F117),"Manual Allocation",Z117)))</f>
        <v/>
      </c>
      <c r="O117" s="19" t="str" cm="1">
        <f t="array" ref="O117">IF($I117="","",IF($D117="","",_xlfn.SWITCH($I117,"Equal allocation",ROUND($J117/12,2),"Weighted Allocation",$J117*-_xll.SI.TURNOVER(Connection,,$D117,O$2,O$3,$E$5,$E$12,_xll.SI.DIMENSIONS(Connection,$D$4,$E$4))/IF($F117=0,12,$F117),"Manual Allocation",AA117)))</f>
        <v/>
      </c>
      <c r="P117" s="19" t="str" cm="1">
        <f t="array" ref="P117">IF($I117="","",IF($D117="","",_xlfn.SWITCH($I117,"Equal allocation",ROUND($J117/12,2),"Weighted Allocation",$J117*-_xll.SI.TURNOVER(Connection,,$D117,P$2,P$3,$E$5,$E$12,_xll.SI.DIMENSIONS(Connection,$D$4,$E$4))/IF($F117=0,12,$F117),"Manual Allocation",AB117)))</f>
        <v/>
      </c>
      <c r="Q117" s="19" t="str" cm="1">
        <f t="array" ref="Q117">IF($I117="","",IF($D117="","",_xlfn.SWITCH($I117,"Equal allocation",ROUND($J117/12,2),"Weighted Allocation",$J117*-_xll.SI.TURNOVER(Connection,,$D117,Q$2,Q$3,$E$5,$E$12,_xll.SI.DIMENSIONS(Connection,$D$4,$E$4))/IF($F117=0,12,$F117),"Manual Allocation",AC117)))</f>
        <v/>
      </c>
      <c r="R117" s="19" t="str" cm="1">
        <f t="array" ref="R117">IF($I117="","",IF($D117="","",_xlfn.SWITCH($I117,"Equal allocation",ROUND($J117/12,2),"Weighted Allocation",$J117*-_xll.SI.TURNOVER(Connection,,$D117,R$2,R$3,$E$5,$E$12,_xll.SI.DIMENSIONS(Connection,$D$4,$E$4))/IF($F117=0,12,$F117),"Manual Allocation",AD117)))</f>
        <v/>
      </c>
      <c r="S117" s="19" t="str" cm="1">
        <f t="array" ref="S117">IF($I117="","",IF($D117="","",_xlfn.SWITCH($I117,"Equal allocation",ROUND($J117/12,2),"Weighted Allocation",$J117*-_xll.SI.TURNOVER(Connection,,$D117,S$2,S$3,$E$5,$E$12,_xll.SI.DIMENSIONS(Connection,$D$4,$E$4))/IF($F117=0,12,$F117),"Manual Allocation",AE117)))</f>
        <v/>
      </c>
      <c r="T117" s="19" t="str" cm="1">
        <f t="array" ref="T117">IF($I117="","",IF($D117="","",_xlfn.SWITCH($I117,"Equal allocation",ROUND($J117/12,2),"Weighted Allocation",$J117*-_xll.SI.TURNOVER(Connection,,$D117,T$2,T$3,$E$5,$E$12,_xll.SI.DIMENSIONS(Connection,$D$4,$E$4))/IF($F117=0,12,$F117),"Manual Allocation",AF117)))</f>
        <v/>
      </c>
      <c r="U117" s="19" t="str" cm="1">
        <f t="array" ref="U117">IF($I117="","",IF($D117="","",_xlfn.SWITCH($I117,"Equal allocation",ROUND($J117/12,2),"Weighted Allocation",$J117*-_xll.SI.TURNOVER(Connection,,$D117,U$2,U$3,$E$5,$E$12,_xll.SI.DIMENSIONS(Connection,$D$4,$E$4))/IF($F117=0,12,$F117),"Manual Allocation",AG117)))</f>
        <v/>
      </c>
      <c r="V117" s="19" t="str" cm="1">
        <f t="array" ref="V117">IF($I117="","",IF($D117="","",_xlfn.SWITCH($I117,"Equal allocation",ROUND($J117/12,2),"Weighted Allocation",$J117*-_xll.SI.TURNOVER(Connection,,$D117,V$2,V$3,$E$5,$E$12,_xll.SI.DIMENSIONS(Connection,$D$4,$E$4))/IF($F117=0,12,$F117),"Manual Allocation",AH117)))</f>
        <v/>
      </c>
      <c r="W117" s="19" t="str" cm="1">
        <f t="array" ref="W117">IF($I117="","",IF($D117="","",_xlfn.SWITCH($I117,"Equal allocation",ROUND($J117/12,2),"Weighted Allocation",$J117*-_xll.SI.TURNOVER(Connection,,$D117,W$2,W$3,$E$5,$E$12,_xll.SI.DIMENSIONS(Connection,$D$4,$E$4))/IF($F117=0,12,$F117),"Manual Allocation",AI117)))</f>
        <v/>
      </c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</row>
    <row r="118" spans="7:35" x14ac:dyDescent="0.45">
      <c r="G118" s="49"/>
      <c r="H118" s="20" t="str" cm="1">
        <f t="array" ref="H118">IF(I118="","",IF($D118="","",_xll.SI.WRITEBACKBUDGET(Connection,$H$10,$H$11,FALSE,,$D118,,$D$4:$E$5,,$L$4:$W$4,$L118:$W118)))</f>
        <v/>
      </c>
      <c r="I118" s="20" t="str">
        <f t="shared" si="5"/>
        <v/>
      </c>
      <c r="J118" s="19" t="str">
        <f t="shared" si="6"/>
        <v/>
      </c>
      <c r="K118" s="19" t="str">
        <f t="shared" si="7"/>
        <v/>
      </c>
      <c r="L118" s="19" t="str" cm="1">
        <f t="array" ref="L118">IF($I118="","",IF($D118="","",_xlfn.SWITCH($I118,"Equal allocation",ROUND($J118/12,2),"Weighted Allocation",$J118*-_xll.SI.TURNOVER(Connection,,$D118,L$2,L$3,$E$5,$E$12,_xll.SI.DIMENSIONS(Connection,$D$4,$E$4))/IF($F118=0,12,$F118),"Manual Allocation",X118)))</f>
        <v/>
      </c>
      <c r="M118" s="19" t="str" cm="1">
        <f t="array" ref="M118">IF($I118="","",IF($D118="","",_xlfn.SWITCH($I118,"Equal allocation",ROUND($J118/12,2),"Weighted Allocation",$J118*-_xll.SI.TURNOVER(Connection,,$D118,M$2,M$3,$E$5,$E$12,_xll.SI.DIMENSIONS(Connection,$D$4,$E$4))/IF($F118=0,12,$F118),"Manual Allocation",Y118)))</f>
        <v/>
      </c>
      <c r="N118" s="19" t="str" cm="1">
        <f t="array" ref="N118">IF($I118="","",IF($D118="","",_xlfn.SWITCH($I118,"Equal allocation",ROUND($J118/12,2),"Weighted Allocation",$J118*-_xll.SI.TURNOVER(Connection,,$D118,N$2,N$3,$E$5,$E$12,_xll.SI.DIMENSIONS(Connection,$D$4,$E$4))/IF($F118=0,12,$F118),"Manual Allocation",Z118)))</f>
        <v/>
      </c>
      <c r="O118" s="19" t="str" cm="1">
        <f t="array" ref="O118">IF($I118="","",IF($D118="","",_xlfn.SWITCH($I118,"Equal allocation",ROUND($J118/12,2),"Weighted Allocation",$J118*-_xll.SI.TURNOVER(Connection,,$D118,O$2,O$3,$E$5,$E$12,_xll.SI.DIMENSIONS(Connection,$D$4,$E$4))/IF($F118=0,12,$F118),"Manual Allocation",AA118)))</f>
        <v/>
      </c>
      <c r="P118" s="19" t="str" cm="1">
        <f t="array" ref="P118">IF($I118="","",IF($D118="","",_xlfn.SWITCH($I118,"Equal allocation",ROUND($J118/12,2),"Weighted Allocation",$J118*-_xll.SI.TURNOVER(Connection,,$D118,P$2,P$3,$E$5,$E$12,_xll.SI.DIMENSIONS(Connection,$D$4,$E$4))/IF($F118=0,12,$F118),"Manual Allocation",AB118)))</f>
        <v/>
      </c>
      <c r="Q118" s="19" t="str" cm="1">
        <f t="array" ref="Q118">IF($I118="","",IF($D118="","",_xlfn.SWITCH($I118,"Equal allocation",ROUND($J118/12,2),"Weighted Allocation",$J118*-_xll.SI.TURNOVER(Connection,,$D118,Q$2,Q$3,$E$5,$E$12,_xll.SI.DIMENSIONS(Connection,$D$4,$E$4))/IF($F118=0,12,$F118),"Manual Allocation",AC118)))</f>
        <v/>
      </c>
      <c r="R118" s="19" t="str" cm="1">
        <f t="array" ref="R118">IF($I118="","",IF($D118="","",_xlfn.SWITCH($I118,"Equal allocation",ROUND($J118/12,2),"Weighted Allocation",$J118*-_xll.SI.TURNOVER(Connection,,$D118,R$2,R$3,$E$5,$E$12,_xll.SI.DIMENSIONS(Connection,$D$4,$E$4))/IF($F118=0,12,$F118),"Manual Allocation",AD118)))</f>
        <v/>
      </c>
      <c r="S118" s="19" t="str" cm="1">
        <f t="array" ref="S118">IF($I118="","",IF($D118="","",_xlfn.SWITCH($I118,"Equal allocation",ROUND($J118/12,2),"Weighted Allocation",$J118*-_xll.SI.TURNOVER(Connection,,$D118,S$2,S$3,$E$5,$E$12,_xll.SI.DIMENSIONS(Connection,$D$4,$E$4))/IF($F118=0,12,$F118),"Manual Allocation",AE118)))</f>
        <v/>
      </c>
      <c r="T118" s="19" t="str" cm="1">
        <f t="array" ref="T118">IF($I118="","",IF($D118="","",_xlfn.SWITCH($I118,"Equal allocation",ROUND($J118/12,2),"Weighted Allocation",$J118*-_xll.SI.TURNOVER(Connection,,$D118,T$2,T$3,$E$5,$E$12,_xll.SI.DIMENSIONS(Connection,$D$4,$E$4))/IF($F118=0,12,$F118),"Manual Allocation",AF118)))</f>
        <v/>
      </c>
      <c r="U118" s="19" t="str" cm="1">
        <f t="array" ref="U118">IF($I118="","",IF($D118="","",_xlfn.SWITCH($I118,"Equal allocation",ROUND($J118/12,2),"Weighted Allocation",$J118*-_xll.SI.TURNOVER(Connection,,$D118,U$2,U$3,$E$5,$E$12,_xll.SI.DIMENSIONS(Connection,$D$4,$E$4))/IF($F118=0,12,$F118),"Manual Allocation",AG118)))</f>
        <v/>
      </c>
      <c r="V118" s="19" t="str" cm="1">
        <f t="array" ref="V118">IF($I118="","",IF($D118="","",_xlfn.SWITCH($I118,"Equal allocation",ROUND($J118/12,2),"Weighted Allocation",$J118*-_xll.SI.TURNOVER(Connection,,$D118,V$2,V$3,$E$5,$E$12,_xll.SI.DIMENSIONS(Connection,$D$4,$E$4))/IF($F118=0,12,$F118),"Manual Allocation",AH118)))</f>
        <v/>
      </c>
      <c r="W118" s="19" t="str" cm="1">
        <f t="array" ref="W118">IF($I118="","",IF($D118="","",_xlfn.SWITCH($I118,"Equal allocation",ROUND($J118/12,2),"Weighted Allocation",$J118*-_xll.SI.TURNOVER(Connection,,$D118,W$2,W$3,$E$5,$E$12,_xll.SI.DIMENSIONS(Connection,$D$4,$E$4))/IF($F118=0,12,$F118),"Manual Allocation",AI118)))</f>
        <v/>
      </c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</row>
    <row r="119" spans="7:35" x14ac:dyDescent="0.45">
      <c r="G119" s="49"/>
      <c r="H119" s="20" t="str" cm="1">
        <f t="array" ref="H119">IF(I119="","",IF($D119="","",_xll.SI.WRITEBACKBUDGET(Connection,$H$10,$H$11,FALSE,,$D119,,$D$4:$E$5,,$L$4:$W$4,$L119:$W119)))</f>
        <v/>
      </c>
      <c r="I119" s="20" t="str">
        <f t="shared" si="5"/>
        <v/>
      </c>
      <c r="J119" s="19" t="str">
        <f t="shared" si="6"/>
        <v/>
      </c>
      <c r="K119" s="19" t="str">
        <f t="shared" si="7"/>
        <v/>
      </c>
      <c r="L119" s="19" t="str" cm="1">
        <f t="array" ref="L119">IF($I119="","",IF($D119="","",_xlfn.SWITCH($I119,"Equal allocation",ROUND($J119/12,2),"Weighted Allocation",$J119*-_xll.SI.TURNOVER(Connection,,$D119,L$2,L$3,$E$5,$E$12,_xll.SI.DIMENSIONS(Connection,$D$4,$E$4))/IF($F119=0,12,$F119),"Manual Allocation",X119)))</f>
        <v/>
      </c>
      <c r="M119" s="19" t="str" cm="1">
        <f t="array" ref="M119">IF($I119="","",IF($D119="","",_xlfn.SWITCH($I119,"Equal allocation",ROUND($J119/12,2),"Weighted Allocation",$J119*-_xll.SI.TURNOVER(Connection,,$D119,M$2,M$3,$E$5,$E$12,_xll.SI.DIMENSIONS(Connection,$D$4,$E$4))/IF($F119=0,12,$F119),"Manual Allocation",Y119)))</f>
        <v/>
      </c>
      <c r="N119" s="19" t="str" cm="1">
        <f t="array" ref="N119">IF($I119="","",IF($D119="","",_xlfn.SWITCH($I119,"Equal allocation",ROUND($J119/12,2),"Weighted Allocation",$J119*-_xll.SI.TURNOVER(Connection,,$D119,N$2,N$3,$E$5,$E$12,_xll.SI.DIMENSIONS(Connection,$D$4,$E$4))/IF($F119=0,12,$F119),"Manual Allocation",Z119)))</f>
        <v/>
      </c>
      <c r="O119" s="19" t="str" cm="1">
        <f t="array" ref="O119">IF($I119="","",IF($D119="","",_xlfn.SWITCH($I119,"Equal allocation",ROUND($J119/12,2),"Weighted Allocation",$J119*-_xll.SI.TURNOVER(Connection,,$D119,O$2,O$3,$E$5,$E$12,_xll.SI.DIMENSIONS(Connection,$D$4,$E$4))/IF($F119=0,12,$F119),"Manual Allocation",AA119)))</f>
        <v/>
      </c>
      <c r="P119" s="19" t="str" cm="1">
        <f t="array" ref="P119">IF($I119="","",IF($D119="","",_xlfn.SWITCH($I119,"Equal allocation",ROUND($J119/12,2),"Weighted Allocation",$J119*-_xll.SI.TURNOVER(Connection,,$D119,P$2,P$3,$E$5,$E$12,_xll.SI.DIMENSIONS(Connection,$D$4,$E$4))/IF($F119=0,12,$F119),"Manual Allocation",AB119)))</f>
        <v/>
      </c>
      <c r="Q119" s="19" t="str" cm="1">
        <f t="array" ref="Q119">IF($I119="","",IF($D119="","",_xlfn.SWITCH($I119,"Equal allocation",ROUND($J119/12,2),"Weighted Allocation",$J119*-_xll.SI.TURNOVER(Connection,,$D119,Q$2,Q$3,$E$5,$E$12,_xll.SI.DIMENSIONS(Connection,$D$4,$E$4))/IF($F119=0,12,$F119),"Manual Allocation",AC119)))</f>
        <v/>
      </c>
      <c r="R119" s="19" t="str" cm="1">
        <f t="array" ref="R119">IF($I119="","",IF($D119="","",_xlfn.SWITCH($I119,"Equal allocation",ROUND($J119/12,2),"Weighted Allocation",$J119*-_xll.SI.TURNOVER(Connection,,$D119,R$2,R$3,$E$5,$E$12,_xll.SI.DIMENSIONS(Connection,$D$4,$E$4))/IF($F119=0,12,$F119),"Manual Allocation",AD119)))</f>
        <v/>
      </c>
      <c r="S119" s="19" t="str" cm="1">
        <f t="array" ref="S119">IF($I119="","",IF($D119="","",_xlfn.SWITCH($I119,"Equal allocation",ROUND($J119/12,2),"Weighted Allocation",$J119*-_xll.SI.TURNOVER(Connection,,$D119,S$2,S$3,$E$5,$E$12,_xll.SI.DIMENSIONS(Connection,$D$4,$E$4))/IF($F119=0,12,$F119),"Manual Allocation",AE119)))</f>
        <v/>
      </c>
      <c r="T119" s="19" t="str" cm="1">
        <f t="array" ref="T119">IF($I119="","",IF($D119="","",_xlfn.SWITCH($I119,"Equal allocation",ROUND($J119/12,2),"Weighted Allocation",$J119*-_xll.SI.TURNOVER(Connection,,$D119,T$2,T$3,$E$5,$E$12,_xll.SI.DIMENSIONS(Connection,$D$4,$E$4))/IF($F119=0,12,$F119),"Manual Allocation",AF119)))</f>
        <v/>
      </c>
      <c r="U119" s="19" t="str" cm="1">
        <f t="array" ref="U119">IF($I119="","",IF($D119="","",_xlfn.SWITCH($I119,"Equal allocation",ROUND($J119/12,2),"Weighted Allocation",$J119*-_xll.SI.TURNOVER(Connection,,$D119,U$2,U$3,$E$5,$E$12,_xll.SI.DIMENSIONS(Connection,$D$4,$E$4))/IF($F119=0,12,$F119),"Manual Allocation",AG119)))</f>
        <v/>
      </c>
      <c r="V119" s="19" t="str" cm="1">
        <f t="array" ref="V119">IF($I119="","",IF($D119="","",_xlfn.SWITCH($I119,"Equal allocation",ROUND($J119/12,2),"Weighted Allocation",$J119*-_xll.SI.TURNOVER(Connection,,$D119,V$2,V$3,$E$5,$E$12,_xll.SI.DIMENSIONS(Connection,$D$4,$E$4))/IF($F119=0,12,$F119),"Manual Allocation",AH119)))</f>
        <v/>
      </c>
      <c r="W119" s="19" t="str" cm="1">
        <f t="array" ref="W119">IF($I119="","",IF($D119="","",_xlfn.SWITCH($I119,"Equal allocation",ROUND($J119/12,2),"Weighted Allocation",$J119*-_xll.SI.TURNOVER(Connection,,$D119,W$2,W$3,$E$5,$E$12,_xll.SI.DIMENSIONS(Connection,$D$4,$E$4))/IF($F119=0,12,$F119),"Manual Allocation",AI119)))</f>
        <v/>
      </c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</row>
    <row r="120" spans="7:35" x14ac:dyDescent="0.45">
      <c r="G120" s="49"/>
      <c r="H120" s="20" t="str" cm="1">
        <f t="array" ref="H120">IF(I120="","",IF($D120="","",_xll.SI.WRITEBACKBUDGET(Connection,$H$10,$H$11,FALSE,,$D120,,$D$4:$E$5,,$L$4:$W$4,$L120:$W120)))</f>
        <v/>
      </c>
      <c r="I120" s="20" t="str">
        <f t="shared" si="5"/>
        <v/>
      </c>
      <c r="J120" s="19" t="str">
        <f t="shared" si="6"/>
        <v/>
      </c>
      <c r="K120" s="19" t="str">
        <f t="shared" si="7"/>
        <v/>
      </c>
      <c r="L120" s="19" t="str" cm="1">
        <f t="array" ref="L120">IF($I120="","",IF($D120="","",_xlfn.SWITCH($I120,"Equal allocation",ROUND($J120/12,2),"Weighted Allocation",$J120*-_xll.SI.TURNOVER(Connection,,$D120,L$2,L$3,$E$5,$E$12,_xll.SI.DIMENSIONS(Connection,$D$4,$E$4))/IF($F120=0,12,$F120),"Manual Allocation",X120)))</f>
        <v/>
      </c>
      <c r="M120" s="19" t="str" cm="1">
        <f t="array" ref="M120">IF($I120="","",IF($D120="","",_xlfn.SWITCH($I120,"Equal allocation",ROUND($J120/12,2),"Weighted Allocation",$J120*-_xll.SI.TURNOVER(Connection,,$D120,M$2,M$3,$E$5,$E$12,_xll.SI.DIMENSIONS(Connection,$D$4,$E$4))/IF($F120=0,12,$F120),"Manual Allocation",Y120)))</f>
        <v/>
      </c>
      <c r="N120" s="19" t="str" cm="1">
        <f t="array" ref="N120">IF($I120="","",IF($D120="","",_xlfn.SWITCH($I120,"Equal allocation",ROUND($J120/12,2),"Weighted Allocation",$J120*-_xll.SI.TURNOVER(Connection,,$D120,N$2,N$3,$E$5,$E$12,_xll.SI.DIMENSIONS(Connection,$D$4,$E$4))/IF($F120=0,12,$F120),"Manual Allocation",Z120)))</f>
        <v/>
      </c>
      <c r="O120" s="19" t="str" cm="1">
        <f t="array" ref="O120">IF($I120="","",IF($D120="","",_xlfn.SWITCH($I120,"Equal allocation",ROUND($J120/12,2),"Weighted Allocation",$J120*-_xll.SI.TURNOVER(Connection,,$D120,O$2,O$3,$E$5,$E$12,_xll.SI.DIMENSIONS(Connection,$D$4,$E$4))/IF($F120=0,12,$F120),"Manual Allocation",AA120)))</f>
        <v/>
      </c>
      <c r="P120" s="19" t="str" cm="1">
        <f t="array" ref="P120">IF($I120="","",IF($D120="","",_xlfn.SWITCH($I120,"Equal allocation",ROUND($J120/12,2),"Weighted Allocation",$J120*-_xll.SI.TURNOVER(Connection,,$D120,P$2,P$3,$E$5,$E$12,_xll.SI.DIMENSIONS(Connection,$D$4,$E$4))/IF($F120=0,12,$F120),"Manual Allocation",AB120)))</f>
        <v/>
      </c>
      <c r="Q120" s="19" t="str" cm="1">
        <f t="array" ref="Q120">IF($I120="","",IF($D120="","",_xlfn.SWITCH($I120,"Equal allocation",ROUND($J120/12,2),"Weighted Allocation",$J120*-_xll.SI.TURNOVER(Connection,,$D120,Q$2,Q$3,$E$5,$E$12,_xll.SI.DIMENSIONS(Connection,$D$4,$E$4))/IF($F120=0,12,$F120),"Manual Allocation",AC120)))</f>
        <v/>
      </c>
      <c r="R120" s="19" t="str" cm="1">
        <f t="array" ref="R120">IF($I120="","",IF($D120="","",_xlfn.SWITCH($I120,"Equal allocation",ROUND($J120/12,2),"Weighted Allocation",$J120*-_xll.SI.TURNOVER(Connection,,$D120,R$2,R$3,$E$5,$E$12,_xll.SI.DIMENSIONS(Connection,$D$4,$E$4))/IF($F120=0,12,$F120),"Manual Allocation",AD120)))</f>
        <v/>
      </c>
      <c r="S120" s="19" t="str" cm="1">
        <f t="array" ref="S120">IF($I120="","",IF($D120="","",_xlfn.SWITCH($I120,"Equal allocation",ROUND($J120/12,2),"Weighted Allocation",$J120*-_xll.SI.TURNOVER(Connection,,$D120,S$2,S$3,$E$5,$E$12,_xll.SI.DIMENSIONS(Connection,$D$4,$E$4))/IF($F120=0,12,$F120),"Manual Allocation",AE120)))</f>
        <v/>
      </c>
      <c r="T120" s="19" t="str" cm="1">
        <f t="array" ref="T120">IF($I120="","",IF($D120="","",_xlfn.SWITCH($I120,"Equal allocation",ROUND($J120/12,2),"Weighted Allocation",$J120*-_xll.SI.TURNOVER(Connection,,$D120,T$2,T$3,$E$5,$E$12,_xll.SI.DIMENSIONS(Connection,$D$4,$E$4))/IF($F120=0,12,$F120),"Manual Allocation",AF120)))</f>
        <v/>
      </c>
      <c r="U120" s="19" t="str" cm="1">
        <f t="array" ref="U120">IF($I120="","",IF($D120="","",_xlfn.SWITCH($I120,"Equal allocation",ROUND($J120/12,2),"Weighted Allocation",$J120*-_xll.SI.TURNOVER(Connection,,$D120,U$2,U$3,$E$5,$E$12,_xll.SI.DIMENSIONS(Connection,$D$4,$E$4))/IF($F120=0,12,$F120),"Manual Allocation",AG120)))</f>
        <v/>
      </c>
      <c r="V120" s="19" t="str" cm="1">
        <f t="array" ref="V120">IF($I120="","",IF($D120="","",_xlfn.SWITCH($I120,"Equal allocation",ROUND($J120/12,2),"Weighted Allocation",$J120*-_xll.SI.TURNOVER(Connection,,$D120,V$2,V$3,$E$5,$E$12,_xll.SI.DIMENSIONS(Connection,$D$4,$E$4))/IF($F120=0,12,$F120),"Manual Allocation",AH120)))</f>
        <v/>
      </c>
      <c r="W120" s="19" t="str" cm="1">
        <f t="array" ref="W120">IF($I120="","",IF($D120="","",_xlfn.SWITCH($I120,"Equal allocation",ROUND($J120/12,2),"Weighted Allocation",$J120*-_xll.SI.TURNOVER(Connection,,$D120,W$2,W$3,$E$5,$E$12,_xll.SI.DIMENSIONS(Connection,$D$4,$E$4))/IF($F120=0,12,$F120),"Manual Allocation",AI120)))</f>
        <v/>
      </c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</row>
    <row r="121" spans="7:35" x14ac:dyDescent="0.45">
      <c r="G121" s="49"/>
      <c r="H121" s="20" t="str" cm="1">
        <f t="array" ref="H121">IF(I121="","",IF($D121="","",_xll.SI.WRITEBACKBUDGET(Connection,$H$10,$H$11,FALSE,,$D121,,$D$4:$E$5,,$L$4:$W$4,$L121:$W121)))</f>
        <v/>
      </c>
      <c r="I121" s="20" t="str">
        <f t="shared" si="5"/>
        <v/>
      </c>
      <c r="J121" s="19" t="str">
        <f t="shared" si="6"/>
        <v/>
      </c>
      <c r="K121" s="19" t="str">
        <f t="shared" si="7"/>
        <v/>
      </c>
      <c r="L121" s="19" t="str" cm="1">
        <f t="array" ref="L121">IF($I121="","",IF($D121="","",_xlfn.SWITCH($I121,"Equal allocation",ROUND($J121/12,2),"Weighted Allocation",$J121*-_xll.SI.TURNOVER(Connection,,$D121,L$2,L$3,$E$5,$E$12,_xll.SI.DIMENSIONS(Connection,$D$4,$E$4))/IF($F121=0,12,$F121),"Manual Allocation",X121)))</f>
        <v/>
      </c>
      <c r="M121" s="19" t="str" cm="1">
        <f t="array" ref="M121">IF($I121="","",IF($D121="","",_xlfn.SWITCH($I121,"Equal allocation",ROUND($J121/12,2),"Weighted Allocation",$J121*-_xll.SI.TURNOVER(Connection,,$D121,M$2,M$3,$E$5,$E$12,_xll.SI.DIMENSIONS(Connection,$D$4,$E$4))/IF($F121=0,12,$F121),"Manual Allocation",Y121)))</f>
        <v/>
      </c>
      <c r="N121" s="19" t="str" cm="1">
        <f t="array" ref="N121">IF($I121="","",IF($D121="","",_xlfn.SWITCH($I121,"Equal allocation",ROUND($J121/12,2),"Weighted Allocation",$J121*-_xll.SI.TURNOVER(Connection,,$D121,N$2,N$3,$E$5,$E$12,_xll.SI.DIMENSIONS(Connection,$D$4,$E$4))/IF($F121=0,12,$F121),"Manual Allocation",Z121)))</f>
        <v/>
      </c>
      <c r="O121" s="19" t="str" cm="1">
        <f t="array" ref="O121">IF($I121="","",IF($D121="","",_xlfn.SWITCH($I121,"Equal allocation",ROUND($J121/12,2),"Weighted Allocation",$J121*-_xll.SI.TURNOVER(Connection,,$D121,O$2,O$3,$E$5,$E$12,_xll.SI.DIMENSIONS(Connection,$D$4,$E$4))/IF($F121=0,12,$F121),"Manual Allocation",AA121)))</f>
        <v/>
      </c>
      <c r="P121" s="19" t="str" cm="1">
        <f t="array" ref="P121">IF($I121="","",IF($D121="","",_xlfn.SWITCH($I121,"Equal allocation",ROUND($J121/12,2),"Weighted Allocation",$J121*-_xll.SI.TURNOVER(Connection,,$D121,P$2,P$3,$E$5,$E$12,_xll.SI.DIMENSIONS(Connection,$D$4,$E$4))/IF($F121=0,12,$F121),"Manual Allocation",AB121)))</f>
        <v/>
      </c>
      <c r="Q121" s="19" t="str" cm="1">
        <f t="array" ref="Q121">IF($I121="","",IF($D121="","",_xlfn.SWITCH($I121,"Equal allocation",ROUND($J121/12,2),"Weighted Allocation",$J121*-_xll.SI.TURNOVER(Connection,,$D121,Q$2,Q$3,$E$5,$E$12,_xll.SI.DIMENSIONS(Connection,$D$4,$E$4))/IF($F121=0,12,$F121),"Manual Allocation",AC121)))</f>
        <v/>
      </c>
      <c r="R121" s="19" t="str" cm="1">
        <f t="array" ref="R121">IF($I121="","",IF($D121="","",_xlfn.SWITCH($I121,"Equal allocation",ROUND($J121/12,2),"Weighted Allocation",$J121*-_xll.SI.TURNOVER(Connection,,$D121,R$2,R$3,$E$5,$E$12,_xll.SI.DIMENSIONS(Connection,$D$4,$E$4))/IF($F121=0,12,$F121),"Manual Allocation",AD121)))</f>
        <v/>
      </c>
      <c r="S121" s="19" t="str" cm="1">
        <f t="array" ref="S121">IF($I121="","",IF($D121="","",_xlfn.SWITCH($I121,"Equal allocation",ROUND($J121/12,2),"Weighted Allocation",$J121*-_xll.SI.TURNOVER(Connection,,$D121,S$2,S$3,$E$5,$E$12,_xll.SI.DIMENSIONS(Connection,$D$4,$E$4))/IF($F121=0,12,$F121),"Manual Allocation",AE121)))</f>
        <v/>
      </c>
      <c r="T121" s="19" t="str" cm="1">
        <f t="array" ref="T121">IF($I121="","",IF($D121="","",_xlfn.SWITCH($I121,"Equal allocation",ROUND($J121/12,2),"Weighted Allocation",$J121*-_xll.SI.TURNOVER(Connection,,$D121,T$2,T$3,$E$5,$E$12,_xll.SI.DIMENSIONS(Connection,$D$4,$E$4))/IF($F121=0,12,$F121),"Manual Allocation",AF121)))</f>
        <v/>
      </c>
      <c r="U121" s="19" t="str" cm="1">
        <f t="array" ref="U121">IF($I121="","",IF($D121="","",_xlfn.SWITCH($I121,"Equal allocation",ROUND($J121/12,2),"Weighted Allocation",$J121*-_xll.SI.TURNOVER(Connection,,$D121,U$2,U$3,$E$5,$E$12,_xll.SI.DIMENSIONS(Connection,$D$4,$E$4))/IF($F121=0,12,$F121),"Manual Allocation",AG121)))</f>
        <v/>
      </c>
      <c r="V121" s="19" t="str" cm="1">
        <f t="array" ref="V121">IF($I121="","",IF($D121="","",_xlfn.SWITCH($I121,"Equal allocation",ROUND($J121/12,2),"Weighted Allocation",$J121*-_xll.SI.TURNOVER(Connection,,$D121,V$2,V$3,$E$5,$E$12,_xll.SI.DIMENSIONS(Connection,$D$4,$E$4))/IF($F121=0,12,$F121),"Manual Allocation",AH121)))</f>
        <v/>
      </c>
      <c r="W121" s="19" t="str" cm="1">
        <f t="array" ref="W121">IF($I121="","",IF($D121="","",_xlfn.SWITCH($I121,"Equal allocation",ROUND($J121/12,2),"Weighted Allocation",$J121*-_xll.SI.TURNOVER(Connection,,$D121,W$2,W$3,$E$5,$E$12,_xll.SI.DIMENSIONS(Connection,$D$4,$E$4))/IF($F121=0,12,$F121),"Manual Allocation",AI121)))</f>
        <v/>
      </c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</row>
    <row r="122" spans="7:35" x14ac:dyDescent="0.45">
      <c r="G122" s="49"/>
      <c r="H122" s="20" t="str" cm="1">
        <f t="array" ref="H122">IF(I122="","",IF($D122="","",_xll.SI.WRITEBACKBUDGET(Connection,$H$10,$H$11,FALSE,,$D122,,$D$4:$E$5,,$L$4:$W$4,$L122:$W122)))</f>
        <v/>
      </c>
      <c r="I122" s="20" t="str">
        <f t="shared" si="5"/>
        <v/>
      </c>
      <c r="J122" s="19" t="str">
        <f t="shared" si="6"/>
        <v/>
      </c>
      <c r="K122" s="19" t="str">
        <f t="shared" si="7"/>
        <v/>
      </c>
      <c r="L122" s="19" t="str" cm="1">
        <f t="array" ref="L122">IF($I122="","",IF($D122="","",_xlfn.SWITCH($I122,"Equal allocation",ROUND($J122/12,2),"Weighted Allocation",$J122*-_xll.SI.TURNOVER(Connection,,$D122,L$2,L$3,$E$5,$E$12,_xll.SI.DIMENSIONS(Connection,$D$4,$E$4))/IF($F122=0,12,$F122),"Manual Allocation",X122)))</f>
        <v/>
      </c>
      <c r="M122" s="19" t="str" cm="1">
        <f t="array" ref="M122">IF($I122="","",IF($D122="","",_xlfn.SWITCH($I122,"Equal allocation",ROUND($J122/12,2),"Weighted Allocation",$J122*-_xll.SI.TURNOVER(Connection,,$D122,M$2,M$3,$E$5,$E$12,_xll.SI.DIMENSIONS(Connection,$D$4,$E$4))/IF($F122=0,12,$F122),"Manual Allocation",Y122)))</f>
        <v/>
      </c>
      <c r="N122" s="19" t="str" cm="1">
        <f t="array" ref="N122">IF($I122="","",IF($D122="","",_xlfn.SWITCH($I122,"Equal allocation",ROUND($J122/12,2),"Weighted Allocation",$J122*-_xll.SI.TURNOVER(Connection,,$D122,N$2,N$3,$E$5,$E$12,_xll.SI.DIMENSIONS(Connection,$D$4,$E$4))/IF($F122=0,12,$F122),"Manual Allocation",Z122)))</f>
        <v/>
      </c>
      <c r="O122" s="19" t="str" cm="1">
        <f t="array" ref="O122">IF($I122="","",IF($D122="","",_xlfn.SWITCH($I122,"Equal allocation",ROUND($J122/12,2),"Weighted Allocation",$J122*-_xll.SI.TURNOVER(Connection,,$D122,O$2,O$3,$E$5,$E$12,_xll.SI.DIMENSIONS(Connection,$D$4,$E$4))/IF($F122=0,12,$F122),"Manual Allocation",AA122)))</f>
        <v/>
      </c>
      <c r="P122" s="19" t="str" cm="1">
        <f t="array" ref="P122">IF($I122="","",IF($D122="","",_xlfn.SWITCH($I122,"Equal allocation",ROUND($J122/12,2),"Weighted Allocation",$J122*-_xll.SI.TURNOVER(Connection,,$D122,P$2,P$3,$E$5,$E$12,_xll.SI.DIMENSIONS(Connection,$D$4,$E$4))/IF($F122=0,12,$F122),"Manual Allocation",AB122)))</f>
        <v/>
      </c>
      <c r="Q122" s="19" t="str" cm="1">
        <f t="array" ref="Q122">IF($I122="","",IF($D122="","",_xlfn.SWITCH($I122,"Equal allocation",ROUND($J122/12,2),"Weighted Allocation",$J122*-_xll.SI.TURNOVER(Connection,,$D122,Q$2,Q$3,$E$5,$E$12,_xll.SI.DIMENSIONS(Connection,$D$4,$E$4))/IF($F122=0,12,$F122),"Manual Allocation",AC122)))</f>
        <v/>
      </c>
      <c r="R122" s="19" t="str" cm="1">
        <f t="array" ref="R122">IF($I122="","",IF($D122="","",_xlfn.SWITCH($I122,"Equal allocation",ROUND($J122/12,2),"Weighted Allocation",$J122*-_xll.SI.TURNOVER(Connection,,$D122,R$2,R$3,$E$5,$E$12,_xll.SI.DIMENSIONS(Connection,$D$4,$E$4))/IF($F122=0,12,$F122),"Manual Allocation",AD122)))</f>
        <v/>
      </c>
      <c r="S122" s="19" t="str" cm="1">
        <f t="array" ref="S122">IF($I122="","",IF($D122="","",_xlfn.SWITCH($I122,"Equal allocation",ROUND($J122/12,2),"Weighted Allocation",$J122*-_xll.SI.TURNOVER(Connection,,$D122,S$2,S$3,$E$5,$E$12,_xll.SI.DIMENSIONS(Connection,$D$4,$E$4))/IF($F122=0,12,$F122),"Manual Allocation",AE122)))</f>
        <v/>
      </c>
      <c r="T122" s="19" t="str" cm="1">
        <f t="array" ref="T122">IF($I122="","",IF($D122="","",_xlfn.SWITCH($I122,"Equal allocation",ROUND($J122/12,2),"Weighted Allocation",$J122*-_xll.SI.TURNOVER(Connection,,$D122,T$2,T$3,$E$5,$E$12,_xll.SI.DIMENSIONS(Connection,$D$4,$E$4))/IF($F122=0,12,$F122),"Manual Allocation",AF122)))</f>
        <v/>
      </c>
      <c r="U122" s="19" t="str" cm="1">
        <f t="array" ref="U122">IF($I122="","",IF($D122="","",_xlfn.SWITCH($I122,"Equal allocation",ROUND($J122/12,2),"Weighted Allocation",$J122*-_xll.SI.TURNOVER(Connection,,$D122,U$2,U$3,$E$5,$E$12,_xll.SI.DIMENSIONS(Connection,$D$4,$E$4))/IF($F122=0,12,$F122),"Manual Allocation",AG122)))</f>
        <v/>
      </c>
      <c r="V122" s="19" t="str" cm="1">
        <f t="array" ref="V122">IF($I122="","",IF($D122="","",_xlfn.SWITCH($I122,"Equal allocation",ROUND($J122/12,2),"Weighted Allocation",$J122*-_xll.SI.TURNOVER(Connection,,$D122,V$2,V$3,$E$5,$E$12,_xll.SI.DIMENSIONS(Connection,$D$4,$E$4))/IF($F122=0,12,$F122),"Manual Allocation",AH122)))</f>
        <v/>
      </c>
      <c r="W122" s="19" t="str" cm="1">
        <f t="array" ref="W122">IF($I122="","",IF($D122="","",_xlfn.SWITCH($I122,"Equal allocation",ROUND($J122/12,2),"Weighted Allocation",$J122*-_xll.SI.TURNOVER(Connection,,$D122,W$2,W$3,$E$5,$E$12,_xll.SI.DIMENSIONS(Connection,$D$4,$E$4))/IF($F122=0,12,$F122),"Manual Allocation",AI122)))</f>
        <v/>
      </c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</row>
    <row r="123" spans="7:35" x14ac:dyDescent="0.45">
      <c r="G123" s="49"/>
      <c r="H123" s="20" t="str" cm="1">
        <f t="array" ref="H123">IF(I123="","",IF($D123="","",_xll.SI.WRITEBACKBUDGET(Connection,$H$10,$H$11,FALSE,,$D123,,$D$4:$E$5,,$L$4:$W$4,$L123:$W123)))</f>
        <v/>
      </c>
      <c r="I123" s="20" t="str">
        <f t="shared" si="5"/>
        <v/>
      </c>
      <c r="J123" s="19" t="str">
        <f t="shared" si="6"/>
        <v/>
      </c>
      <c r="K123" s="19" t="str">
        <f t="shared" si="7"/>
        <v/>
      </c>
      <c r="L123" s="19" t="str" cm="1">
        <f t="array" ref="L123">IF($I123="","",IF($D123="","",_xlfn.SWITCH($I123,"Equal allocation",ROUND($J123/12,2),"Weighted Allocation",$J123*-_xll.SI.TURNOVER(Connection,,$D123,L$2,L$3,$E$5,$E$12,_xll.SI.DIMENSIONS(Connection,$D$4,$E$4))/IF($F123=0,12,$F123),"Manual Allocation",X123)))</f>
        <v/>
      </c>
      <c r="M123" s="19" t="str" cm="1">
        <f t="array" ref="M123">IF($I123="","",IF($D123="","",_xlfn.SWITCH($I123,"Equal allocation",ROUND($J123/12,2),"Weighted Allocation",$J123*-_xll.SI.TURNOVER(Connection,,$D123,M$2,M$3,$E$5,$E$12,_xll.SI.DIMENSIONS(Connection,$D$4,$E$4))/IF($F123=0,12,$F123),"Manual Allocation",Y123)))</f>
        <v/>
      </c>
      <c r="N123" s="19" t="str" cm="1">
        <f t="array" ref="N123">IF($I123="","",IF($D123="","",_xlfn.SWITCH($I123,"Equal allocation",ROUND($J123/12,2),"Weighted Allocation",$J123*-_xll.SI.TURNOVER(Connection,,$D123,N$2,N$3,$E$5,$E$12,_xll.SI.DIMENSIONS(Connection,$D$4,$E$4))/IF($F123=0,12,$F123),"Manual Allocation",Z123)))</f>
        <v/>
      </c>
      <c r="O123" s="19" t="str" cm="1">
        <f t="array" ref="O123">IF($I123="","",IF($D123="","",_xlfn.SWITCH($I123,"Equal allocation",ROUND($J123/12,2),"Weighted Allocation",$J123*-_xll.SI.TURNOVER(Connection,,$D123,O$2,O$3,$E$5,$E$12,_xll.SI.DIMENSIONS(Connection,$D$4,$E$4))/IF($F123=0,12,$F123),"Manual Allocation",AA123)))</f>
        <v/>
      </c>
      <c r="P123" s="19" t="str" cm="1">
        <f t="array" ref="P123">IF($I123="","",IF($D123="","",_xlfn.SWITCH($I123,"Equal allocation",ROUND($J123/12,2),"Weighted Allocation",$J123*-_xll.SI.TURNOVER(Connection,,$D123,P$2,P$3,$E$5,$E$12,_xll.SI.DIMENSIONS(Connection,$D$4,$E$4))/IF($F123=0,12,$F123),"Manual Allocation",AB123)))</f>
        <v/>
      </c>
      <c r="Q123" s="19" t="str" cm="1">
        <f t="array" ref="Q123">IF($I123="","",IF($D123="","",_xlfn.SWITCH($I123,"Equal allocation",ROUND($J123/12,2),"Weighted Allocation",$J123*-_xll.SI.TURNOVER(Connection,,$D123,Q$2,Q$3,$E$5,$E$12,_xll.SI.DIMENSIONS(Connection,$D$4,$E$4))/IF($F123=0,12,$F123),"Manual Allocation",AC123)))</f>
        <v/>
      </c>
      <c r="R123" s="19" t="str" cm="1">
        <f t="array" ref="R123">IF($I123="","",IF($D123="","",_xlfn.SWITCH($I123,"Equal allocation",ROUND($J123/12,2),"Weighted Allocation",$J123*-_xll.SI.TURNOVER(Connection,,$D123,R$2,R$3,$E$5,$E$12,_xll.SI.DIMENSIONS(Connection,$D$4,$E$4))/IF($F123=0,12,$F123),"Manual Allocation",AD123)))</f>
        <v/>
      </c>
      <c r="S123" s="19" t="str" cm="1">
        <f t="array" ref="S123">IF($I123="","",IF($D123="","",_xlfn.SWITCH($I123,"Equal allocation",ROUND($J123/12,2),"Weighted Allocation",$J123*-_xll.SI.TURNOVER(Connection,,$D123,S$2,S$3,$E$5,$E$12,_xll.SI.DIMENSIONS(Connection,$D$4,$E$4))/IF($F123=0,12,$F123),"Manual Allocation",AE123)))</f>
        <v/>
      </c>
      <c r="T123" s="19" t="str" cm="1">
        <f t="array" ref="T123">IF($I123="","",IF($D123="","",_xlfn.SWITCH($I123,"Equal allocation",ROUND($J123/12,2),"Weighted Allocation",$J123*-_xll.SI.TURNOVER(Connection,,$D123,T$2,T$3,$E$5,$E$12,_xll.SI.DIMENSIONS(Connection,$D$4,$E$4))/IF($F123=0,12,$F123),"Manual Allocation",AF123)))</f>
        <v/>
      </c>
      <c r="U123" s="19" t="str" cm="1">
        <f t="array" ref="U123">IF($I123="","",IF($D123="","",_xlfn.SWITCH($I123,"Equal allocation",ROUND($J123/12,2),"Weighted Allocation",$J123*-_xll.SI.TURNOVER(Connection,,$D123,U$2,U$3,$E$5,$E$12,_xll.SI.DIMENSIONS(Connection,$D$4,$E$4))/IF($F123=0,12,$F123),"Manual Allocation",AG123)))</f>
        <v/>
      </c>
      <c r="V123" s="19" t="str" cm="1">
        <f t="array" ref="V123">IF($I123="","",IF($D123="","",_xlfn.SWITCH($I123,"Equal allocation",ROUND($J123/12,2),"Weighted Allocation",$J123*-_xll.SI.TURNOVER(Connection,,$D123,V$2,V$3,$E$5,$E$12,_xll.SI.DIMENSIONS(Connection,$D$4,$E$4))/IF($F123=0,12,$F123),"Manual Allocation",AH123)))</f>
        <v/>
      </c>
      <c r="W123" s="19" t="str" cm="1">
        <f t="array" ref="W123">IF($I123="","",IF($D123="","",_xlfn.SWITCH($I123,"Equal allocation",ROUND($J123/12,2),"Weighted Allocation",$J123*-_xll.SI.TURNOVER(Connection,,$D123,W$2,W$3,$E$5,$E$12,_xll.SI.DIMENSIONS(Connection,$D$4,$E$4))/IF($F123=0,12,$F123),"Manual Allocation",AI123)))</f>
        <v/>
      </c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</row>
    <row r="124" spans="7:35" x14ac:dyDescent="0.45">
      <c r="G124" s="49"/>
      <c r="H124" s="20" t="str" cm="1">
        <f t="array" ref="H124">IF(I124="","",IF($D124="","",_xll.SI.WRITEBACKBUDGET(Connection,$H$10,$H$11,FALSE,,$D124,,$D$4:$E$5,,$L$4:$W$4,$L124:$W124)))</f>
        <v/>
      </c>
      <c r="I124" s="20" t="str">
        <f t="shared" si="5"/>
        <v/>
      </c>
      <c r="J124" s="19" t="str">
        <f t="shared" si="6"/>
        <v/>
      </c>
      <c r="K124" s="19" t="str">
        <f t="shared" si="7"/>
        <v/>
      </c>
      <c r="L124" s="19" t="str" cm="1">
        <f t="array" ref="L124">IF($I124="","",IF($D124="","",_xlfn.SWITCH($I124,"Equal allocation",ROUND($J124/12,2),"Weighted Allocation",$J124*-_xll.SI.TURNOVER(Connection,,$D124,L$2,L$3,$E$5,$E$12,_xll.SI.DIMENSIONS(Connection,$D$4,$E$4))/IF($F124=0,12,$F124),"Manual Allocation",X124)))</f>
        <v/>
      </c>
      <c r="M124" s="19" t="str" cm="1">
        <f t="array" ref="M124">IF($I124="","",IF($D124="","",_xlfn.SWITCH($I124,"Equal allocation",ROUND($J124/12,2),"Weighted Allocation",$J124*-_xll.SI.TURNOVER(Connection,,$D124,M$2,M$3,$E$5,$E$12,_xll.SI.DIMENSIONS(Connection,$D$4,$E$4))/IF($F124=0,12,$F124),"Manual Allocation",Y124)))</f>
        <v/>
      </c>
      <c r="N124" s="19" t="str" cm="1">
        <f t="array" ref="N124">IF($I124="","",IF($D124="","",_xlfn.SWITCH($I124,"Equal allocation",ROUND($J124/12,2),"Weighted Allocation",$J124*-_xll.SI.TURNOVER(Connection,,$D124,N$2,N$3,$E$5,$E$12,_xll.SI.DIMENSIONS(Connection,$D$4,$E$4))/IF($F124=0,12,$F124),"Manual Allocation",Z124)))</f>
        <v/>
      </c>
      <c r="O124" s="19" t="str" cm="1">
        <f t="array" ref="O124">IF($I124="","",IF($D124="","",_xlfn.SWITCH($I124,"Equal allocation",ROUND($J124/12,2),"Weighted Allocation",$J124*-_xll.SI.TURNOVER(Connection,,$D124,O$2,O$3,$E$5,$E$12,_xll.SI.DIMENSIONS(Connection,$D$4,$E$4))/IF($F124=0,12,$F124),"Manual Allocation",AA124)))</f>
        <v/>
      </c>
      <c r="P124" s="19" t="str" cm="1">
        <f t="array" ref="P124">IF($I124="","",IF($D124="","",_xlfn.SWITCH($I124,"Equal allocation",ROUND($J124/12,2),"Weighted Allocation",$J124*-_xll.SI.TURNOVER(Connection,,$D124,P$2,P$3,$E$5,$E$12,_xll.SI.DIMENSIONS(Connection,$D$4,$E$4))/IF($F124=0,12,$F124),"Manual Allocation",AB124)))</f>
        <v/>
      </c>
      <c r="Q124" s="19" t="str" cm="1">
        <f t="array" ref="Q124">IF($I124="","",IF($D124="","",_xlfn.SWITCH($I124,"Equal allocation",ROUND($J124/12,2),"Weighted Allocation",$J124*-_xll.SI.TURNOVER(Connection,,$D124,Q$2,Q$3,$E$5,$E$12,_xll.SI.DIMENSIONS(Connection,$D$4,$E$4))/IF($F124=0,12,$F124),"Manual Allocation",AC124)))</f>
        <v/>
      </c>
      <c r="R124" s="19" t="str" cm="1">
        <f t="array" ref="R124">IF($I124="","",IF($D124="","",_xlfn.SWITCH($I124,"Equal allocation",ROUND($J124/12,2),"Weighted Allocation",$J124*-_xll.SI.TURNOVER(Connection,,$D124,R$2,R$3,$E$5,$E$12,_xll.SI.DIMENSIONS(Connection,$D$4,$E$4))/IF($F124=0,12,$F124),"Manual Allocation",AD124)))</f>
        <v/>
      </c>
      <c r="S124" s="19" t="str" cm="1">
        <f t="array" ref="S124">IF($I124="","",IF($D124="","",_xlfn.SWITCH($I124,"Equal allocation",ROUND($J124/12,2),"Weighted Allocation",$J124*-_xll.SI.TURNOVER(Connection,,$D124,S$2,S$3,$E$5,$E$12,_xll.SI.DIMENSIONS(Connection,$D$4,$E$4))/IF($F124=0,12,$F124),"Manual Allocation",AE124)))</f>
        <v/>
      </c>
      <c r="T124" s="19" t="str" cm="1">
        <f t="array" ref="T124">IF($I124="","",IF($D124="","",_xlfn.SWITCH($I124,"Equal allocation",ROUND($J124/12,2),"Weighted Allocation",$J124*-_xll.SI.TURNOVER(Connection,,$D124,T$2,T$3,$E$5,$E$12,_xll.SI.DIMENSIONS(Connection,$D$4,$E$4))/IF($F124=0,12,$F124),"Manual Allocation",AF124)))</f>
        <v/>
      </c>
      <c r="U124" s="19" t="str" cm="1">
        <f t="array" ref="U124">IF($I124="","",IF($D124="","",_xlfn.SWITCH($I124,"Equal allocation",ROUND($J124/12,2),"Weighted Allocation",$J124*-_xll.SI.TURNOVER(Connection,,$D124,U$2,U$3,$E$5,$E$12,_xll.SI.DIMENSIONS(Connection,$D$4,$E$4))/IF($F124=0,12,$F124),"Manual Allocation",AG124)))</f>
        <v/>
      </c>
      <c r="V124" s="19" t="str" cm="1">
        <f t="array" ref="V124">IF($I124="","",IF($D124="","",_xlfn.SWITCH($I124,"Equal allocation",ROUND($J124/12,2),"Weighted Allocation",$J124*-_xll.SI.TURNOVER(Connection,,$D124,V$2,V$3,$E$5,$E$12,_xll.SI.DIMENSIONS(Connection,$D$4,$E$4))/IF($F124=0,12,$F124),"Manual Allocation",AH124)))</f>
        <v/>
      </c>
      <c r="W124" s="19" t="str" cm="1">
        <f t="array" ref="W124">IF($I124="","",IF($D124="","",_xlfn.SWITCH($I124,"Equal allocation",ROUND($J124/12,2),"Weighted Allocation",$J124*-_xll.SI.TURNOVER(Connection,,$D124,W$2,W$3,$E$5,$E$12,_xll.SI.DIMENSIONS(Connection,$D$4,$E$4))/IF($F124=0,12,$F124),"Manual Allocation",AI124)))</f>
        <v/>
      </c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</row>
    <row r="125" spans="7:35" x14ac:dyDescent="0.45">
      <c r="G125" s="49"/>
      <c r="H125" s="20" t="str" cm="1">
        <f t="array" ref="H125">IF(I125="","",IF($D125="","",_xll.SI.WRITEBACKBUDGET(Connection,$H$10,$H$11,FALSE,,$D125,,$D$4:$E$5,,$L$4:$W$4,$L125:$W125)))</f>
        <v/>
      </c>
      <c r="I125" s="20" t="str">
        <f t="shared" si="5"/>
        <v/>
      </c>
      <c r="J125" s="19" t="str">
        <f t="shared" si="6"/>
        <v/>
      </c>
      <c r="K125" s="19" t="str">
        <f t="shared" si="7"/>
        <v/>
      </c>
      <c r="L125" s="19" t="str" cm="1">
        <f t="array" ref="L125">IF($I125="","",IF($D125="","",_xlfn.SWITCH($I125,"Equal allocation",ROUND($J125/12,2),"Weighted Allocation",$J125*-_xll.SI.TURNOVER(Connection,,$D125,L$2,L$3,$E$5,$E$12,_xll.SI.DIMENSIONS(Connection,$D$4,$E$4))/IF($F125=0,12,$F125),"Manual Allocation",X125)))</f>
        <v/>
      </c>
      <c r="M125" s="19" t="str" cm="1">
        <f t="array" ref="M125">IF($I125="","",IF($D125="","",_xlfn.SWITCH($I125,"Equal allocation",ROUND($J125/12,2),"Weighted Allocation",$J125*-_xll.SI.TURNOVER(Connection,,$D125,M$2,M$3,$E$5,$E$12,_xll.SI.DIMENSIONS(Connection,$D$4,$E$4))/IF($F125=0,12,$F125),"Manual Allocation",Y125)))</f>
        <v/>
      </c>
      <c r="N125" s="19" t="str" cm="1">
        <f t="array" ref="N125">IF($I125="","",IF($D125="","",_xlfn.SWITCH($I125,"Equal allocation",ROUND($J125/12,2),"Weighted Allocation",$J125*-_xll.SI.TURNOVER(Connection,,$D125,N$2,N$3,$E$5,$E$12,_xll.SI.DIMENSIONS(Connection,$D$4,$E$4))/IF($F125=0,12,$F125),"Manual Allocation",Z125)))</f>
        <v/>
      </c>
      <c r="O125" s="19" t="str" cm="1">
        <f t="array" ref="O125">IF($I125="","",IF($D125="","",_xlfn.SWITCH($I125,"Equal allocation",ROUND($J125/12,2),"Weighted Allocation",$J125*-_xll.SI.TURNOVER(Connection,,$D125,O$2,O$3,$E$5,$E$12,_xll.SI.DIMENSIONS(Connection,$D$4,$E$4))/IF($F125=0,12,$F125),"Manual Allocation",AA125)))</f>
        <v/>
      </c>
      <c r="P125" s="19" t="str" cm="1">
        <f t="array" ref="P125">IF($I125="","",IF($D125="","",_xlfn.SWITCH($I125,"Equal allocation",ROUND($J125/12,2),"Weighted Allocation",$J125*-_xll.SI.TURNOVER(Connection,,$D125,P$2,P$3,$E$5,$E$12,_xll.SI.DIMENSIONS(Connection,$D$4,$E$4))/IF($F125=0,12,$F125),"Manual Allocation",AB125)))</f>
        <v/>
      </c>
      <c r="Q125" s="19" t="str" cm="1">
        <f t="array" ref="Q125">IF($I125="","",IF($D125="","",_xlfn.SWITCH($I125,"Equal allocation",ROUND($J125/12,2),"Weighted Allocation",$J125*-_xll.SI.TURNOVER(Connection,,$D125,Q$2,Q$3,$E$5,$E$12,_xll.SI.DIMENSIONS(Connection,$D$4,$E$4))/IF($F125=0,12,$F125),"Manual Allocation",AC125)))</f>
        <v/>
      </c>
      <c r="R125" s="19" t="str" cm="1">
        <f t="array" ref="R125">IF($I125="","",IF($D125="","",_xlfn.SWITCH($I125,"Equal allocation",ROUND($J125/12,2),"Weighted Allocation",$J125*-_xll.SI.TURNOVER(Connection,,$D125,R$2,R$3,$E$5,$E$12,_xll.SI.DIMENSIONS(Connection,$D$4,$E$4))/IF($F125=0,12,$F125),"Manual Allocation",AD125)))</f>
        <v/>
      </c>
      <c r="S125" s="19" t="str" cm="1">
        <f t="array" ref="S125">IF($I125="","",IF($D125="","",_xlfn.SWITCH($I125,"Equal allocation",ROUND($J125/12,2),"Weighted Allocation",$J125*-_xll.SI.TURNOVER(Connection,,$D125,S$2,S$3,$E$5,$E$12,_xll.SI.DIMENSIONS(Connection,$D$4,$E$4))/IF($F125=0,12,$F125),"Manual Allocation",AE125)))</f>
        <v/>
      </c>
      <c r="T125" s="19" t="str" cm="1">
        <f t="array" ref="T125">IF($I125="","",IF($D125="","",_xlfn.SWITCH($I125,"Equal allocation",ROUND($J125/12,2),"Weighted Allocation",$J125*-_xll.SI.TURNOVER(Connection,,$D125,T$2,T$3,$E$5,$E$12,_xll.SI.DIMENSIONS(Connection,$D$4,$E$4))/IF($F125=0,12,$F125),"Manual Allocation",AF125)))</f>
        <v/>
      </c>
      <c r="U125" s="19" t="str" cm="1">
        <f t="array" ref="U125">IF($I125="","",IF($D125="","",_xlfn.SWITCH($I125,"Equal allocation",ROUND($J125/12,2),"Weighted Allocation",$J125*-_xll.SI.TURNOVER(Connection,,$D125,U$2,U$3,$E$5,$E$12,_xll.SI.DIMENSIONS(Connection,$D$4,$E$4))/IF($F125=0,12,$F125),"Manual Allocation",AG125)))</f>
        <v/>
      </c>
      <c r="V125" s="19" t="str" cm="1">
        <f t="array" ref="V125">IF($I125="","",IF($D125="","",_xlfn.SWITCH($I125,"Equal allocation",ROUND($J125/12,2),"Weighted Allocation",$J125*-_xll.SI.TURNOVER(Connection,,$D125,V$2,V$3,$E$5,$E$12,_xll.SI.DIMENSIONS(Connection,$D$4,$E$4))/IF($F125=0,12,$F125),"Manual Allocation",AH125)))</f>
        <v/>
      </c>
      <c r="W125" s="19" t="str" cm="1">
        <f t="array" ref="W125">IF($I125="","",IF($D125="","",_xlfn.SWITCH($I125,"Equal allocation",ROUND($J125/12,2),"Weighted Allocation",$J125*-_xll.SI.TURNOVER(Connection,,$D125,W$2,W$3,$E$5,$E$12,_xll.SI.DIMENSIONS(Connection,$D$4,$E$4))/IF($F125=0,12,$F125),"Manual Allocation",AI125)))</f>
        <v/>
      </c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</row>
    <row r="126" spans="7:35" x14ac:dyDescent="0.45">
      <c r="G126" s="49"/>
      <c r="H126" s="20" t="str" cm="1">
        <f t="array" ref="H126">IF(I126="","",IF($D126="","",_xll.SI.WRITEBACKBUDGET(Connection,$H$10,$H$11,FALSE,,$D126,,$D$4:$E$5,,$L$4:$W$4,$L126:$W126)))</f>
        <v/>
      </c>
      <c r="I126" s="20" t="str">
        <f t="shared" si="5"/>
        <v/>
      </c>
      <c r="J126" s="19" t="str">
        <f t="shared" si="6"/>
        <v/>
      </c>
      <c r="K126" s="19" t="str">
        <f t="shared" si="7"/>
        <v/>
      </c>
      <c r="L126" s="19" t="str" cm="1">
        <f t="array" ref="L126">IF($I126="","",IF($D126="","",_xlfn.SWITCH($I126,"Equal allocation",ROUND($J126/12,2),"Weighted Allocation",$J126*-_xll.SI.TURNOVER(Connection,,$D126,L$2,L$3,$E$5,$E$12,_xll.SI.DIMENSIONS(Connection,$D$4,$E$4))/IF($F126=0,12,$F126),"Manual Allocation",X126)))</f>
        <v/>
      </c>
      <c r="M126" s="19" t="str" cm="1">
        <f t="array" ref="M126">IF($I126="","",IF($D126="","",_xlfn.SWITCH($I126,"Equal allocation",ROUND($J126/12,2),"Weighted Allocation",$J126*-_xll.SI.TURNOVER(Connection,,$D126,M$2,M$3,$E$5,$E$12,_xll.SI.DIMENSIONS(Connection,$D$4,$E$4))/IF($F126=0,12,$F126),"Manual Allocation",Y126)))</f>
        <v/>
      </c>
      <c r="N126" s="19" t="str" cm="1">
        <f t="array" ref="N126">IF($I126="","",IF($D126="","",_xlfn.SWITCH($I126,"Equal allocation",ROUND($J126/12,2),"Weighted Allocation",$J126*-_xll.SI.TURNOVER(Connection,,$D126,N$2,N$3,$E$5,$E$12,_xll.SI.DIMENSIONS(Connection,$D$4,$E$4))/IF($F126=0,12,$F126),"Manual Allocation",Z126)))</f>
        <v/>
      </c>
      <c r="O126" s="19" t="str" cm="1">
        <f t="array" ref="O126">IF($I126="","",IF($D126="","",_xlfn.SWITCH($I126,"Equal allocation",ROUND($J126/12,2),"Weighted Allocation",$J126*-_xll.SI.TURNOVER(Connection,,$D126,O$2,O$3,$E$5,$E$12,_xll.SI.DIMENSIONS(Connection,$D$4,$E$4))/IF($F126=0,12,$F126),"Manual Allocation",AA126)))</f>
        <v/>
      </c>
      <c r="P126" s="19" t="str" cm="1">
        <f t="array" ref="P126">IF($I126="","",IF($D126="","",_xlfn.SWITCH($I126,"Equal allocation",ROUND($J126/12,2),"Weighted Allocation",$J126*-_xll.SI.TURNOVER(Connection,,$D126,P$2,P$3,$E$5,$E$12,_xll.SI.DIMENSIONS(Connection,$D$4,$E$4))/IF($F126=0,12,$F126),"Manual Allocation",AB126)))</f>
        <v/>
      </c>
      <c r="Q126" s="19" t="str" cm="1">
        <f t="array" ref="Q126">IF($I126="","",IF($D126="","",_xlfn.SWITCH($I126,"Equal allocation",ROUND($J126/12,2),"Weighted Allocation",$J126*-_xll.SI.TURNOVER(Connection,,$D126,Q$2,Q$3,$E$5,$E$12,_xll.SI.DIMENSIONS(Connection,$D$4,$E$4))/IF($F126=0,12,$F126),"Manual Allocation",AC126)))</f>
        <v/>
      </c>
      <c r="R126" s="19" t="str" cm="1">
        <f t="array" ref="R126">IF($I126="","",IF($D126="","",_xlfn.SWITCH($I126,"Equal allocation",ROUND($J126/12,2),"Weighted Allocation",$J126*-_xll.SI.TURNOVER(Connection,,$D126,R$2,R$3,$E$5,$E$12,_xll.SI.DIMENSIONS(Connection,$D$4,$E$4))/IF($F126=0,12,$F126),"Manual Allocation",AD126)))</f>
        <v/>
      </c>
      <c r="S126" s="19" t="str" cm="1">
        <f t="array" ref="S126">IF($I126="","",IF($D126="","",_xlfn.SWITCH($I126,"Equal allocation",ROUND($J126/12,2),"Weighted Allocation",$J126*-_xll.SI.TURNOVER(Connection,,$D126,S$2,S$3,$E$5,$E$12,_xll.SI.DIMENSIONS(Connection,$D$4,$E$4))/IF($F126=0,12,$F126),"Manual Allocation",AE126)))</f>
        <v/>
      </c>
      <c r="T126" s="19" t="str" cm="1">
        <f t="array" ref="T126">IF($I126="","",IF($D126="","",_xlfn.SWITCH($I126,"Equal allocation",ROUND($J126/12,2),"Weighted Allocation",$J126*-_xll.SI.TURNOVER(Connection,,$D126,T$2,T$3,$E$5,$E$12,_xll.SI.DIMENSIONS(Connection,$D$4,$E$4))/IF($F126=0,12,$F126),"Manual Allocation",AF126)))</f>
        <v/>
      </c>
      <c r="U126" s="19" t="str" cm="1">
        <f t="array" ref="U126">IF($I126="","",IF($D126="","",_xlfn.SWITCH($I126,"Equal allocation",ROUND($J126/12,2),"Weighted Allocation",$J126*-_xll.SI.TURNOVER(Connection,,$D126,U$2,U$3,$E$5,$E$12,_xll.SI.DIMENSIONS(Connection,$D$4,$E$4))/IF($F126=0,12,$F126),"Manual Allocation",AG126)))</f>
        <v/>
      </c>
      <c r="V126" s="19" t="str" cm="1">
        <f t="array" ref="V126">IF($I126="","",IF($D126="","",_xlfn.SWITCH($I126,"Equal allocation",ROUND($J126/12,2),"Weighted Allocation",$J126*-_xll.SI.TURNOVER(Connection,,$D126,V$2,V$3,$E$5,$E$12,_xll.SI.DIMENSIONS(Connection,$D$4,$E$4))/IF($F126=0,12,$F126),"Manual Allocation",AH126)))</f>
        <v/>
      </c>
      <c r="W126" s="19" t="str" cm="1">
        <f t="array" ref="W126">IF($I126="","",IF($D126="","",_xlfn.SWITCH($I126,"Equal allocation",ROUND($J126/12,2),"Weighted Allocation",$J126*-_xll.SI.TURNOVER(Connection,,$D126,W$2,W$3,$E$5,$E$12,_xll.SI.DIMENSIONS(Connection,$D$4,$E$4))/IF($F126=0,12,$F126),"Manual Allocation",AI126)))</f>
        <v/>
      </c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</row>
    <row r="127" spans="7:35" x14ac:dyDescent="0.45">
      <c r="G127" s="49"/>
      <c r="H127" s="20" t="str" cm="1">
        <f t="array" ref="H127">IF(I127="","",IF($D127="","",_xll.SI.WRITEBACKBUDGET(Connection,$H$10,$H$11,FALSE,,$D127,,$D$4:$E$5,,$L$4:$W$4,$L127:$W127)))</f>
        <v/>
      </c>
      <c r="I127" s="20" t="str">
        <f t="shared" si="5"/>
        <v/>
      </c>
      <c r="J127" s="19" t="str">
        <f t="shared" si="6"/>
        <v/>
      </c>
      <c r="K127" s="19" t="str">
        <f t="shared" si="7"/>
        <v/>
      </c>
      <c r="L127" s="19" t="str" cm="1">
        <f t="array" ref="L127">IF($I127="","",IF($D127="","",_xlfn.SWITCH($I127,"Equal allocation",ROUND($J127/12,2),"Weighted Allocation",$J127*-_xll.SI.TURNOVER(Connection,,$D127,L$2,L$3,$E$5,$E$12,_xll.SI.DIMENSIONS(Connection,$D$4,$E$4))/IF($F127=0,12,$F127),"Manual Allocation",X127)))</f>
        <v/>
      </c>
      <c r="M127" s="19" t="str" cm="1">
        <f t="array" ref="M127">IF($I127="","",IF($D127="","",_xlfn.SWITCH($I127,"Equal allocation",ROUND($J127/12,2),"Weighted Allocation",$J127*-_xll.SI.TURNOVER(Connection,,$D127,M$2,M$3,$E$5,$E$12,_xll.SI.DIMENSIONS(Connection,$D$4,$E$4))/IF($F127=0,12,$F127),"Manual Allocation",Y127)))</f>
        <v/>
      </c>
      <c r="N127" s="19" t="str" cm="1">
        <f t="array" ref="N127">IF($I127="","",IF($D127="","",_xlfn.SWITCH($I127,"Equal allocation",ROUND($J127/12,2),"Weighted Allocation",$J127*-_xll.SI.TURNOVER(Connection,,$D127,N$2,N$3,$E$5,$E$12,_xll.SI.DIMENSIONS(Connection,$D$4,$E$4))/IF($F127=0,12,$F127),"Manual Allocation",Z127)))</f>
        <v/>
      </c>
      <c r="O127" s="19" t="str" cm="1">
        <f t="array" ref="O127">IF($I127="","",IF($D127="","",_xlfn.SWITCH($I127,"Equal allocation",ROUND($J127/12,2),"Weighted Allocation",$J127*-_xll.SI.TURNOVER(Connection,,$D127,O$2,O$3,$E$5,$E$12,_xll.SI.DIMENSIONS(Connection,$D$4,$E$4))/IF($F127=0,12,$F127),"Manual Allocation",AA127)))</f>
        <v/>
      </c>
      <c r="P127" s="19" t="str" cm="1">
        <f t="array" ref="P127">IF($I127="","",IF($D127="","",_xlfn.SWITCH($I127,"Equal allocation",ROUND($J127/12,2),"Weighted Allocation",$J127*-_xll.SI.TURNOVER(Connection,,$D127,P$2,P$3,$E$5,$E$12,_xll.SI.DIMENSIONS(Connection,$D$4,$E$4))/IF($F127=0,12,$F127),"Manual Allocation",AB127)))</f>
        <v/>
      </c>
      <c r="Q127" s="19" t="str" cm="1">
        <f t="array" ref="Q127">IF($I127="","",IF($D127="","",_xlfn.SWITCH($I127,"Equal allocation",ROUND($J127/12,2),"Weighted Allocation",$J127*-_xll.SI.TURNOVER(Connection,,$D127,Q$2,Q$3,$E$5,$E$12,_xll.SI.DIMENSIONS(Connection,$D$4,$E$4))/IF($F127=0,12,$F127),"Manual Allocation",AC127)))</f>
        <v/>
      </c>
      <c r="R127" s="19" t="str" cm="1">
        <f t="array" ref="R127">IF($I127="","",IF($D127="","",_xlfn.SWITCH($I127,"Equal allocation",ROUND($J127/12,2),"Weighted Allocation",$J127*-_xll.SI.TURNOVER(Connection,,$D127,R$2,R$3,$E$5,$E$12,_xll.SI.DIMENSIONS(Connection,$D$4,$E$4))/IF($F127=0,12,$F127),"Manual Allocation",AD127)))</f>
        <v/>
      </c>
      <c r="S127" s="19" t="str" cm="1">
        <f t="array" ref="S127">IF($I127="","",IF($D127="","",_xlfn.SWITCH($I127,"Equal allocation",ROUND($J127/12,2),"Weighted Allocation",$J127*-_xll.SI.TURNOVER(Connection,,$D127,S$2,S$3,$E$5,$E$12,_xll.SI.DIMENSIONS(Connection,$D$4,$E$4))/IF($F127=0,12,$F127),"Manual Allocation",AE127)))</f>
        <v/>
      </c>
      <c r="T127" s="19" t="str" cm="1">
        <f t="array" ref="T127">IF($I127="","",IF($D127="","",_xlfn.SWITCH($I127,"Equal allocation",ROUND($J127/12,2),"Weighted Allocation",$J127*-_xll.SI.TURNOVER(Connection,,$D127,T$2,T$3,$E$5,$E$12,_xll.SI.DIMENSIONS(Connection,$D$4,$E$4))/IF($F127=0,12,$F127),"Manual Allocation",AF127)))</f>
        <v/>
      </c>
      <c r="U127" s="19" t="str" cm="1">
        <f t="array" ref="U127">IF($I127="","",IF($D127="","",_xlfn.SWITCH($I127,"Equal allocation",ROUND($J127/12,2),"Weighted Allocation",$J127*-_xll.SI.TURNOVER(Connection,,$D127,U$2,U$3,$E$5,$E$12,_xll.SI.DIMENSIONS(Connection,$D$4,$E$4))/IF($F127=0,12,$F127),"Manual Allocation",AG127)))</f>
        <v/>
      </c>
      <c r="V127" s="19" t="str" cm="1">
        <f t="array" ref="V127">IF($I127="","",IF($D127="","",_xlfn.SWITCH($I127,"Equal allocation",ROUND($J127/12,2),"Weighted Allocation",$J127*-_xll.SI.TURNOVER(Connection,,$D127,V$2,V$3,$E$5,$E$12,_xll.SI.DIMENSIONS(Connection,$D$4,$E$4))/IF($F127=0,12,$F127),"Manual Allocation",AH127)))</f>
        <v/>
      </c>
      <c r="W127" s="19" t="str" cm="1">
        <f t="array" ref="W127">IF($I127="","",IF($D127="","",_xlfn.SWITCH($I127,"Equal allocation",ROUND($J127/12,2),"Weighted Allocation",$J127*-_xll.SI.TURNOVER(Connection,,$D127,W$2,W$3,$E$5,$E$12,_xll.SI.DIMENSIONS(Connection,$D$4,$E$4))/IF($F127=0,12,$F127),"Manual Allocation",AI127)))</f>
        <v/>
      </c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</row>
    <row r="128" spans="7:35" x14ac:dyDescent="0.45">
      <c r="G128" s="49"/>
      <c r="H128" s="20" t="str" cm="1">
        <f t="array" ref="H128">IF(I128="","",IF($D128="","",_xll.SI.WRITEBACKBUDGET(Connection,$H$10,$H$11,FALSE,,$D128,,$D$4:$E$5,,$L$4:$W$4,$L128:$W128)))</f>
        <v/>
      </c>
      <c r="I128" s="20" t="str">
        <f t="shared" si="5"/>
        <v/>
      </c>
      <c r="J128" s="19" t="str">
        <f t="shared" si="6"/>
        <v/>
      </c>
      <c r="K128" s="19" t="str">
        <f t="shared" si="7"/>
        <v/>
      </c>
      <c r="L128" s="19" t="str" cm="1">
        <f t="array" ref="L128">IF($I128="","",IF($D128="","",_xlfn.SWITCH($I128,"Equal allocation",ROUND($J128/12,2),"Weighted Allocation",$J128*-_xll.SI.TURNOVER(Connection,,$D128,L$2,L$3,$E$5,$E$12,_xll.SI.DIMENSIONS(Connection,$D$4,$E$4))/IF($F128=0,12,$F128),"Manual Allocation",X128)))</f>
        <v/>
      </c>
      <c r="M128" s="19" t="str" cm="1">
        <f t="array" ref="M128">IF($I128="","",IF($D128="","",_xlfn.SWITCH($I128,"Equal allocation",ROUND($J128/12,2),"Weighted Allocation",$J128*-_xll.SI.TURNOVER(Connection,,$D128,M$2,M$3,$E$5,$E$12,_xll.SI.DIMENSIONS(Connection,$D$4,$E$4))/IF($F128=0,12,$F128),"Manual Allocation",Y128)))</f>
        <v/>
      </c>
      <c r="N128" s="19" t="str" cm="1">
        <f t="array" ref="N128">IF($I128="","",IF($D128="","",_xlfn.SWITCH($I128,"Equal allocation",ROUND($J128/12,2),"Weighted Allocation",$J128*-_xll.SI.TURNOVER(Connection,,$D128,N$2,N$3,$E$5,$E$12,_xll.SI.DIMENSIONS(Connection,$D$4,$E$4))/IF($F128=0,12,$F128),"Manual Allocation",Z128)))</f>
        <v/>
      </c>
      <c r="O128" s="19" t="str" cm="1">
        <f t="array" ref="O128">IF($I128="","",IF($D128="","",_xlfn.SWITCH($I128,"Equal allocation",ROUND($J128/12,2),"Weighted Allocation",$J128*-_xll.SI.TURNOVER(Connection,,$D128,O$2,O$3,$E$5,$E$12,_xll.SI.DIMENSIONS(Connection,$D$4,$E$4))/IF($F128=0,12,$F128),"Manual Allocation",AA128)))</f>
        <v/>
      </c>
      <c r="P128" s="19" t="str" cm="1">
        <f t="array" ref="P128">IF($I128="","",IF($D128="","",_xlfn.SWITCH($I128,"Equal allocation",ROUND($J128/12,2),"Weighted Allocation",$J128*-_xll.SI.TURNOVER(Connection,,$D128,P$2,P$3,$E$5,$E$12,_xll.SI.DIMENSIONS(Connection,$D$4,$E$4))/IF($F128=0,12,$F128),"Manual Allocation",AB128)))</f>
        <v/>
      </c>
      <c r="Q128" s="19" t="str" cm="1">
        <f t="array" ref="Q128">IF($I128="","",IF($D128="","",_xlfn.SWITCH($I128,"Equal allocation",ROUND($J128/12,2),"Weighted Allocation",$J128*-_xll.SI.TURNOVER(Connection,,$D128,Q$2,Q$3,$E$5,$E$12,_xll.SI.DIMENSIONS(Connection,$D$4,$E$4))/IF($F128=0,12,$F128),"Manual Allocation",AC128)))</f>
        <v/>
      </c>
      <c r="R128" s="19" t="str" cm="1">
        <f t="array" ref="R128">IF($I128="","",IF($D128="","",_xlfn.SWITCH($I128,"Equal allocation",ROUND($J128/12,2),"Weighted Allocation",$J128*-_xll.SI.TURNOVER(Connection,,$D128,R$2,R$3,$E$5,$E$12,_xll.SI.DIMENSIONS(Connection,$D$4,$E$4))/IF($F128=0,12,$F128),"Manual Allocation",AD128)))</f>
        <v/>
      </c>
      <c r="S128" s="19" t="str" cm="1">
        <f t="array" ref="S128">IF($I128="","",IF($D128="","",_xlfn.SWITCH($I128,"Equal allocation",ROUND($J128/12,2),"Weighted Allocation",$J128*-_xll.SI.TURNOVER(Connection,,$D128,S$2,S$3,$E$5,$E$12,_xll.SI.DIMENSIONS(Connection,$D$4,$E$4))/IF($F128=0,12,$F128),"Manual Allocation",AE128)))</f>
        <v/>
      </c>
      <c r="T128" s="19" t="str" cm="1">
        <f t="array" ref="T128">IF($I128="","",IF($D128="","",_xlfn.SWITCH($I128,"Equal allocation",ROUND($J128/12,2),"Weighted Allocation",$J128*-_xll.SI.TURNOVER(Connection,,$D128,T$2,T$3,$E$5,$E$12,_xll.SI.DIMENSIONS(Connection,$D$4,$E$4))/IF($F128=0,12,$F128),"Manual Allocation",AF128)))</f>
        <v/>
      </c>
      <c r="U128" s="19" t="str" cm="1">
        <f t="array" ref="U128">IF($I128="","",IF($D128="","",_xlfn.SWITCH($I128,"Equal allocation",ROUND($J128/12,2),"Weighted Allocation",$J128*-_xll.SI.TURNOVER(Connection,,$D128,U$2,U$3,$E$5,$E$12,_xll.SI.DIMENSIONS(Connection,$D$4,$E$4))/IF($F128=0,12,$F128),"Manual Allocation",AG128)))</f>
        <v/>
      </c>
      <c r="V128" s="19" t="str" cm="1">
        <f t="array" ref="V128">IF($I128="","",IF($D128="","",_xlfn.SWITCH($I128,"Equal allocation",ROUND($J128/12,2),"Weighted Allocation",$J128*-_xll.SI.TURNOVER(Connection,,$D128,V$2,V$3,$E$5,$E$12,_xll.SI.DIMENSIONS(Connection,$D$4,$E$4))/IF($F128=0,12,$F128),"Manual Allocation",AH128)))</f>
        <v/>
      </c>
      <c r="W128" s="19" t="str" cm="1">
        <f t="array" ref="W128">IF($I128="","",IF($D128="","",_xlfn.SWITCH($I128,"Equal allocation",ROUND($J128/12,2),"Weighted Allocation",$J128*-_xll.SI.TURNOVER(Connection,,$D128,W$2,W$3,$E$5,$E$12,_xll.SI.DIMENSIONS(Connection,$D$4,$E$4))/IF($F128=0,12,$F128),"Manual Allocation",AI128)))</f>
        <v/>
      </c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</row>
    <row r="129" spans="7:35" x14ac:dyDescent="0.45">
      <c r="G129" s="49"/>
      <c r="H129" s="20" t="str" cm="1">
        <f t="array" ref="H129">IF(I129="","",IF($D129="","",_xll.SI.WRITEBACKBUDGET(Connection,$H$10,$H$11,FALSE,,$D129,,$D$4:$E$5,,$L$4:$W$4,$L129:$W129)))</f>
        <v/>
      </c>
      <c r="I129" s="20" t="str">
        <f t="shared" si="5"/>
        <v/>
      </c>
      <c r="J129" s="19" t="str">
        <f t="shared" si="6"/>
        <v/>
      </c>
      <c r="K129" s="19" t="str">
        <f t="shared" si="7"/>
        <v/>
      </c>
      <c r="L129" s="19" t="str" cm="1">
        <f t="array" ref="L129">IF($I129="","",IF($D129="","",_xlfn.SWITCH($I129,"Equal allocation",ROUND($J129/12,2),"Weighted Allocation",$J129*-_xll.SI.TURNOVER(Connection,,$D129,L$2,L$3,$E$5,$E$12,_xll.SI.DIMENSIONS(Connection,$D$4,$E$4))/IF($F129=0,12,$F129),"Manual Allocation",X129)))</f>
        <v/>
      </c>
      <c r="M129" s="19" t="str" cm="1">
        <f t="array" ref="M129">IF($I129="","",IF($D129="","",_xlfn.SWITCH($I129,"Equal allocation",ROUND($J129/12,2),"Weighted Allocation",$J129*-_xll.SI.TURNOVER(Connection,,$D129,M$2,M$3,$E$5,$E$12,_xll.SI.DIMENSIONS(Connection,$D$4,$E$4))/IF($F129=0,12,$F129),"Manual Allocation",Y129)))</f>
        <v/>
      </c>
      <c r="N129" s="19" t="str" cm="1">
        <f t="array" ref="N129">IF($I129="","",IF($D129="","",_xlfn.SWITCH($I129,"Equal allocation",ROUND($J129/12,2),"Weighted Allocation",$J129*-_xll.SI.TURNOVER(Connection,,$D129,N$2,N$3,$E$5,$E$12,_xll.SI.DIMENSIONS(Connection,$D$4,$E$4))/IF($F129=0,12,$F129),"Manual Allocation",Z129)))</f>
        <v/>
      </c>
      <c r="O129" s="19" t="str" cm="1">
        <f t="array" ref="O129">IF($I129="","",IF($D129="","",_xlfn.SWITCH($I129,"Equal allocation",ROUND($J129/12,2),"Weighted Allocation",$J129*-_xll.SI.TURNOVER(Connection,,$D129,O$2,O$3,$E$5,$E$12,_xll.SI.DIMENSIONS(Connection,$D$4,$E$4))/IF($F129=0,12,$F129),"Manual Allocation",AA129)))</f>
        <v/>
      </c>
      <c r="P129" s="19" t="str" cm="1">
        <f t="array" ref="P129">IF($I129="","",IF($D129="","",_xlfn.SWITCH($I129,"Equal allocation",ROUND($J129/12,2),"Weighted Allocation",$J129*-_xll.SI.TURNOVER(Connection,,$D129,P$2,P$3,$E$5,$E$12,_xll.SI.DIMENSIONS(Connection,$D$4,$E$4))/IF($F129=0,12,$F129),"Manual Allocation",AB129)))</f>
        <v/>
      </c>
      <c r="Q129" s="19" t="str" cm="1">
        <f t="array" ref="Q129">IF($I129="","",IF($D129="","",_xlfn.SWITCH($I129,"Equal allocation",ROUND($J129/12,2),"Weighted Allocation",$J129*-_xll.SI.TURNOVER(Connection,,$D129,Q$2,Q$3,$E$5,$E$12,_xll.SI.DIMENSIONS(Connection,$D$4,$E$4))/IF($F129=0,12,$F129),"Manual Allocation",AC129)))</f>
        <v/>
      </c>
      <c r="R129" s="19" t="str" cm="1">
        <f t="array" ref="R129">IF($I129="","",IF($D129="","",_xlfn.SWITCH($I129,"Equal allocation",ROUND($J129/12,2),"Weighted Allocation",$J129*-_xll.SI.TURNOVER(Connection,,$D129,R$2,R$3,$E$5,$E$12,_xll.SI.DIMENSIONS(Connection,$D$4,$E$4))/IF($F129=0,12,$F129),"Manual Allocation",AD129)))</f>
        <v/>
      </c>
      <c r="S129" s="19" t="str" cm="1">
        <f t="array" ref="S129">IF($I129="","",IF($D129="","",_xlfn.SWITCH($I129,"Equal allocation",ROUND($J129/12,2),"Weighted Allocation",$J129*-_xll.SI.TURNOVER(Connection,,$D129,S$2,S$3,$E$5,$E$12,_xll.SI.DIMENSIONS(Connection,$D$4,$E$4))/IF($F129=0,12,$F129),"Manual Allocation",AE129)))</f>
        <v/>
      </c>
      <c r="T129" s="19" t="str" cm="1">
        <f t="array" ref="T129">IF($I129="","",IF($D129="","",_xlfn.SWITCH($I129,"Equal allocation",ROUND($J129/12,2),"Weighted Allocation",$J129*-_xll.SI.TURNOVER(Connection,,$D129,T$2,T$3,$E$5,$E$12,_xll.SI.DIMENSIONS(Connection,$D$4,$E$4))/IF($F129=0,12,$F129),"Manual Allocation",AF129)))</f>
        <v/>
      </c>
      <c r="U129" s="19" t="str" cm="1">
        <f t="array" ref="U129">IF($I129="","",IF($D129="","",_xlfn.SWITCH($I129,"Equal allocation",ROUND($J129/12,2),"Weighted Allocation",$J129*-_xll.SI.TURNOVER(Connection,,$D129,U$2,U$3,$E$5,$E$12,_xll.SI.DIMENSIONS(Connection,$D$4,$E$4))/IF($F129=0,12,$F129),"Manual Allocation",AG129)))</f>
        <v/>
      </c>
      <c r="V129" s="19" t="str" cm="1">
        <f t="array" ref="V129">IF($I129="","",IF($D129="","",_xlfn.SWITCH($I129,"Equal allocation",ROUND($J129/12,2),"Weighted Allocation",$J129*-_xll.SI.TURNOVER(Connection,,$D129,V$2,V$3,$E$5,$E$12,_xll.SI.DIMENSIONS(Connection,$D$4,$E$4))/IF($F129=0,12,$F129),"Manual Allocation",AH129)))</f>
        <v/>
      </c>
      <c r="W129" s="19" t="str" cm="1">
        <f t="array" ref="W129">IF($I129="","",IF($D129="","",_xlfn.SWITCH($I129,"Equal allocation",ROUND($J129/12,2),"Weighted Allocation",$J129*-_xll.SI.TURNOVER(Connection,,$D129,W$2,W$3,$E$5,$E$12,_xll.SI.DIMENSIONS(Connection,$D$4,$E$4))/IF($F129=0,12,$F129),"Manual Allocation",AI129)))</f>
        <v/>
      </c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</row>
    <row r="130" spans="7:35" x14ac:dyDescent="0.45">
      <c r="G130" s="49"/>
      <c r="H130" s="20" t="str" cm="1">
        <f t="array" ref="H130">IF(I130="","",IF($D130="","",_xll.SI.WRITEBACKBUDGET(Connection,$H$10,$H$11,FALSE,,$D130,,$D$4:$E$5,,$L$4:$W$4,$L130:$W130)))</f>
        <v/>
      </c>
      <c r="I130" s="20" t="str">
        <f t="shared" si="5"/>
        <v/>
      </c>
      <c r="J130" s="19" t="str">
        <f t="shared" si="6"/>
        <v/>
      </c>
      <c r="K130" s="19" t="str">
        <f t="shared" si="7"/>
        <v/>
      </c>
      <c r="L130" s="19" t="str" cm="1">
        <f t="array" ref="L130">IF($I130="","",IF($D130="","",_xlfn.SWITCH($I130,"Equal allocation",ROUND($J130/12,2),"Weighted Allocation",$J130*-_xll.SI.TURNOVER(Connection,,$D130,L$2,L$3,$E$5,$E$12,_xll.SI.DIMENSIONS(Connection,$D$4,$E$4))/IF($F130=0,12,$F130),"Manual Allocation",X130)))</f>
        <v/>
      </c>
      <c r="M130" s="19" t="str" cm="1">
        <f t="array" ref="M130">IF($I130="","",IF($D130="","",_xlfn.SWITCH($I130,"Equal allocation",ROUND($J130/12,2),"Weighted Allocation",$J130*-_xll.SI.TURNOVER(Connection,,$D130,M$2,M$3,$E$5,$E$12,_xll.SI.DIMENSIONS(Connection,$D$4,$E$4))/IF($F130=0,12,$F130),"Manual Allocation",Y130)))</f>
        <v/>
      </c>
      <c r="N130" s="19" t="str" cm="1">
        <f t="array" ref="N130">IF($I130="","",IF($D130="","",_xlfn.SWITCH($I130,"Equal allocation",ROUND($J130/12,2),"Weighted Allocation",$J130*-_xll.SI.TURNOVER(Connection,,$D130,N$2,N$3,$E$5,$E$12,_xll.SI.DIMENSIONS(Connection,$D$4,$E$4))/IF($F130=0,12,$F130),"Manual Allocation",Z130)))</f>
        <v/>
      </c>
      <c r="O130" s="19" t="str" cm="1">
        <f t="array" ref="O130">IF($I130="","",IF($D130="","",_xlfn.SWITCH($I130,"Equal allocation",ROUND($J130/12,2),"Weighted Allocation",$J130*-_xll.SI.TURNOVER(Connection,,$D130,O$2,O$3,$E$5,$E$12,_xll.SI.DIMENSIONS(Connection,$D$4,$E$4))/IF($F130=0,12,$F130),"Manual Allocation",AA130)))</f>
        <v/>
      </c>
      <c r="P130" s="19" t="str" cm="1">
        <f t="array" ref="P130">IF($I130="","",IF($D130="","",_xlfn.SWITCH($I130,"Equal allocation",ROUND($J130/12,2),"Weighted Allocation",$J130*-_xll.SI.TURNOVER(Connection,,$D130,P$2,P$3,$E$5,$E$12,_xll.SI.DIMENSIONS(Connection,$D$4,$E$4))/IF($F130=0,12,$F130),"Manual Allocation",AB130)))</f>
        <v/>
      </c>
      <c r="Q130" s="19" t="str" cm="1">
        <f t="array" ref="Q130">IF($I130="","",IF($D130="","",_xlfn.SWITCH($I130,"Equal allocation",ROUND($J130/12,2),"Weighted Allocation",$J130*-_xll.SI.TURNOVER(Connection,,$D130,Q$2,Q$3,$E$5,$E$12,_xll.SI.DIMENSIONS(Connection,$D$4,$E$4))/IF($F130=0,12,$F130),"Manual Allocation",AC130)))</f>
        <v/>
      </c>
      <c r="R130" s="19" t="str" cm="1">
        <f t="array" ref="R130">IF($I130="","",IF($D130="","",_xlfn.SWITCH($I130,"Equal allocation",ROUND($J130/12,2),"Weighted Allocation",$J130*-_xll.SI.TURNOVER(Connection,,$D130,R$2,R$3,$E$5,$E$12,_xll.SI.DIMENSIONS(Connection,$D$4,$E$4))/IF($F130=0,12,$F130),"Manual Allocation",AD130)))</f>
        <v/>
      </c>
      <c r="S130" s="19" t="str" cm="1">
        <f t="array" ref="S130">IF($I130="","",IF($D130="","",_xlfn.SWITCH($I130,"Equal allocation",ROUND($J130/12,2),"Weighted Allocation",$J130*-_xll.SI.TURNOVER(Connection,,$D130,S$2,S$3,$E$5,$E$12,_xll.SI.DIMENSIONS(Connection,$D$4,$E$4))/IF($F130=0,12,$F130),"Manual Allocation",AE130)))</f>
        <v/>
      </c>
      <c r="T130" s="19" t="str" cm="1">
        <f t="array" ref="T130">IF($I130="","",IF($D130="","",_xlfn.SWITCH($I130,"Equal allocation",ROUND($J130/12,2),"Weighted Allocation",$J130*-_xll.SI.TURNOVER(Connection,,$D130,T$2,T$3,$E$5,$E$12,_xll.SI.DIMENSIONS(Connection,$D$4,$E$4))/IF($F130=0,12,$F130),"Manual Allocation",AF130)))</f>
        <v/>
      </c>
      <c r="U130" s="19" t="str" cm="1">
        <f t="array" ref="U130">IF($I130="","",IF($D130="","",_xlfn.SWITCH($I130,"Equal allocation",ROUND($J130/12,2),"Weighted Allocation",$J130*-_xll.SI.TURNOVER(Connection,,$D130,U$2,U$3,$E$5,$E$12,_xll.SI.DIMENSIONS(Connection,$D$4,$E$4))/IF($F130=0,12,$F130),"Manual Allocation",AG130)))</f>
        <v/>
      </c>
      <c r="V130" s="19" t="str" cm="1">
        <f t="array" ref="V130">IF($I130="","",IF($D130="","",_xlfn.SWITCH($I130,"Equal allocation",ROUND($J130/12,2),"Weighted Allocation",$J130*-_xll.SI.TURNOVER(Connection,,$D130,V$2,V$3,$E$5,$E$12,_xll.SI.DIMENSIONS(Connection,$D$4,$E$4))/IF($F130=0,12,$F130),"Manual Allocation",AH130)))</f>
        <v/>
      </c>
      <c r="W130" s="19" t="str" cm="1">
        <f t="array" ref="W130">IF($I130="","",IF($D130="","",_xlfn.SWITCH($I130,"Equal allocation",ROUND($J130/12,2),"Weighted Allocation",$J130*-_xll.SI.TURNOVER(Connection,,$D130,W$2,W$3,$E$5,$E$12,_xll.SI.DIMENSIONS(Connection,$D$4,$E$4))/IF($F130=0,12,$F130),"Manual Allocation",AI130)))</f>
        <v/>
      </c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</row>
    <row r="131" spans="7:35" x14ac:dyDescent="0.45">
      <c r="G131" s="49"/>
      <c r="H131" s="20" t="str" cm="1">
        <f t="array" ref="H131">IF(I131="","",IF($D131="","",_xll.SI.WRITEBACKBUDGET(Connection,$H$10,$H$11,FALSE,,$D131,,$D$4:$E$5,,$L$4:$W$4,$L131:$W131)))</f>
        <v/>
      </c>
      <c r="I131" s="20" t="str">
        <f t="shared" si="5"/>
        <v/>
      </c>
      <c r="J131" s="19" t="str">
        <f t="shared" si="6"/>
        <v/>
      </c>
      <c r="K131" s="19" t="str">
        <f t="shared" si="7"/>
        <v/>
      </c>
      <c r="L131" s="19" t="str" cm="1">
        <f t="array" ref="L131">IF($I131="","",IF($D131="","",_xlfn.SWITCH($I131,"Equal allocation",ROUND($J131/12,2),"Weighted Allocation",$J131*-_xll.SI.TURNOVER(Connection,,$D131,L$2,L$3,$E$5,$E$12,_xll.SI.DIMENSIONS(Connection,$D$4,$E$4))/IF($F131=0,12,$F131),"Manual Allocation",X131)))</f>
        <v/>
      </c>
      <c r="M131" s="19" t="str" cm="1">
        <f t="array" ref="M131">IF($I131="","",IF($D131="","",_xlfn.SWITCH($I131,"Equal allocation",ROUND($J131/12,2),"Weighted Allocation",$J131*-_xll.SI.TURNOVER(Connection,,$D131,M$2,M$3,$E$5,$E$12,_xll.SI.DIMENSIONS(Connection,$D$4,$E$4))/IF($F131=0,12,$F131),"Manual Allocation",Y131)))</f>
        <v/>
      </c>
      <c r="N131" s="19" t="str" cm="1">
        <f t="array" ref="N131">IF($I131="","",IF($D131="","",_xlfn.SWITCH($I131,"Equal allocation",ROUND($J131/12,2),"Weighted Allocation",$J131*-_xll.SI.TURNOVER(Connection,,$D131,N$2,N$3,$E$5,$E$12,_xll.SI.DIMENSIONS(Connection,$D$4,$E$4))/IF($F131=0,12,$F131),"Manual Allocation",Z131)))</f>
        <v/>
      </c>
      <c r="O131" s="19" t="str" cm="1">
        <f t="array" ref="O131">IF($I131="","",IF($D131="","",_xlfn.SWITCH($I131,"Equal allocation",ROUND($J131/12,2),"Weighted Allocation",$J131*-_xll.SI.TURNOVER(Connection,,$D131,O$2,O$3,$E$5,$E$12,_xll.SI.DIMENSIONS(Connection,$D$4,$E$4))/IF($F131=0,12,$F131),"Manual Allocation",AA131)))</f>
        <v/>
      </c>
      <c r="P131" s="19" t="str" cm="1">
        <f t="array" ref="P131">IF($I131="","",IF($D131="","",_xlfn.SWITCH($I131,"Equal allocation",ROUND($J131/12,2),"Weighted Allocation",$J131*-_xll.SI.TURNOVER(Connection,,$D131,P$2,P$3,$E$5,$E$12,_xll.SI.DIMENSIONS(Connection,$D$4,$E$4))/IF($F131=0,12,$F131),"Manual Allocation",AB131)))</f>
        <v/>
      </c>
      <c r="Q131" s="19" t="str" cm="1">
        <f t="array" ref="Q131">IF($I131="","",IF($D131="","",_xlfn.SWITCH($I131,"Equal allocation",ROUND($J131/12,2),"Weighted Allocation",$J131*-_xll.SI.TURNOVER(Connection,,$D131,Q$2,Q$3,$E$5,$E$12,_xll.SI.DIMENSIONS(Connection,$D$4,$E$4))/IF($F131=0,12,$F131),"Manual Allocation",AC131)))</f>
        <v/>
      </c>
      <c r="R131" s="19" t="str" cm="1">
        <f t="array" ref="R131">IF($I131="","",IF($D131="","",_xlfn.SWITCH($I131,"Equal allocation",ROUND($J131/12,2),"Weighted Allocation",$J131*-_xll.SI.TURNOVER(Connection,,$D131,R$2,R$3,$E$5,$E$12,_xll.SI.DIMENSIONS(Connection,$D$4,$E$4))/IF($F131=0,12,$F131),"Manual Allocation",AD131)))</f>
        <v/>
      </c>
      <c r="S131" s="19" t="str" cm="1">
        <f t="array" ref="S131">IF($I131="","",IF($D131="","",_xlfn.SWITCH($I131,"Equal allocation",ROUND($J131/12,2),"Weighted Allocation",$J131*-_xll.SI.TURNOVER(Connection,,$D131,S$2,S$3,$E$5,$E$12,_xll.SI.DIMENSIONS(Connection,$D$4,$E$4))/IF($F131=0,12,$F131),"Manual Allocation",AE131)))</f>
        <v/>
      </c>
      <c r="T131" s="19" t="str" cm="1">
        <f t="array" ref="T131">IF($I131="","",IF($D131="","",_xlfn.SWITCH($I131,"Equal allocation",ROUND($J131/12,2),"Weighted Allocation",$J131*-_xll.SI.TURNOVER(Connection,,$D131,T$2,T$3,$E$5,$E$12,_xll.SI.DIMENSIONS(Connection,$D$4,$E$4))/IF($F131=0,12,$F131),"Manual Allocation",AF131)))</f>
        <v/>
      </c>
      <c r="U131" s="19" t="str" cm="1">
        <f t="array" ref="U131">IF($I131="","",IF($D131="","",_xlfn.SWITCH($I131,"Equal allocation",ROUND($J131/12,2),"Weighted Allocation",$J131*-_xll.SI.TURNOVER(Connection,,$D131,U$2,U$3,$E$5,$E$12,_xll.SI.DIMENSIONS(Connection,$D$4,$E$4))/IF($F131=0,12,$F131),"Manual Allocation",AG131)))</f>
        <v/>
      </c>
      <c r="V131" s="19" t="str" cm="1">
        <f t="array" ref="V131">IF($I131="","",IF($D131="","",_xlfn.SWITCH($I131,"Equal allocation",ROUND($J131/12,2),"Weighted Allocation",$J131*-_xll.SI.TURNOVER(Connection,,$D131,V$2,V$3,$E$5,$E$12,_xll.SI.DIMENSIONS(Connection,$D$4,$E$4))/IF($F131=0,12,$F131),"Manual Allocation",AH131)))</f>
        <v/>
      </c>
      <c r="W131" s="19" t="str" cm="1">
        <f t="array" ref="W131">IF($I131="","",IF($D131="","",_xlfn.SWITCH($I131,"Equal allocation",ROUND($J131/12,2),"Weighted Allocation",$J131*-_xll.SI.TURNOVER(Connection,,$D131,W$2,W$3,$E$5,$E$12,_xll.SI.DIMENSIONS(Connection,$D$4,$E$4))/IF($F131=0,12,$F131),"Manual Allocation",AI131)))</f>
        <v/>
      </c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</row>
    <row r="132" spans="7:35" x14ac:dyDescent="0.45">
      <c r="G132" s="49"/>
      <c r="H132" s="20" t="str" cm="1">
        <f t="array" ref="H132">IF(I132="","",IF($D132="","",_xll.SI.WRITEBACKBUDGET(Connection,$H$10,$H$11,FALSE,,$D132,,$D$4:$E$5,,$L$4:$W$4,$L132:$W132)))</f>
        <v/>
      </c>
      <c r="I132" s="20" t="str">
        <f t="shared" si="5"/>
        <v/>
      </c>
      <c r="J132" s="19" t="str">
        <f t="shared" si="6"/>
        <v/>
      </c>
      <c r="K132" s="19" t="str">
        <f t="shared" si="7"/>
        <v/>
      </c>
      <c r="L132" s="19" t="str" cm="1">
        <f t="array" ref="L132">IF($I132="","",IF($D132="","",_xlfn.SWITCH($I132,"Equal allocation",ROUND($J132/12,2),"Weighted Allocation",$J132*-_xll.SI.TURNOVER(Connection,,$D132,L$2,L$3,$E$5,$E$12,_xll.SI.DIMENSIONS(Connection,$D$4,$E$4))/IF($F132=0,12,$F132),"Manual Allocation",X132)))</f>
        <v/>
      </c>
      <c r="M132" s="19" t="str" cm="1">
        <f t="array" ref="M132">IF($I132="","",IF($D132="","",_xlfn.SWITCH($I132,"Equal allocation",ROUND($J132/12,2),"Weighted Allocation",$J132*-_xll.SI.TURNOVER(Connection,,$D132,M$2,M$3,$E$5,$E$12,_xll.SI.DIMENSIONS(Connection,$D$4,$E$4))/IF($F132=0,12,$F132),"Manual Allocation",Y132)))</f>
        <v/>
      </c>
      <c r="N132" s="19" t="str" cm="1">
        <f t="array" ref="N132">IF($I132="","",IF($D132="","",_xlfn.SWITCH($I132,"Equal allocation",ROUND($J132/12,2),"Weighted Allocation",$J132*-_xll.SI.TURNOVER(Connection,,$D132,N$2,N$3,$E$5,$E$12,_xll.SI.DIMENSIONS(Connection,$D$4,$E$4))/IF($F132=0,12,$F132),"Manual Allocation",Z132)))</f>
        <v/>
      </c>
      <c r="O132" s="19" t="str" cm="1">
        <f t="array" ref="O132">IF($I132="","",IF($D132="","",_xlfn.SWITCH($I132,"Equal allocation",ROUND($J132/12,2),"Weighted Allocation",$J132*-_xll.SI.TURNOVER(Connection,,$D132,O$2,O$3,$E$5,$E$12,_xll.SI.DIMENSIONS(Connection,$D$4,$E$4))/IF($F132=0,12,$F132),"Manual Allocation",AA132)))</f>
        <v/>
      </c>
      <c r="P132" s="19" t="str" cm="1">
        <f t="array" ref="P132">IF($I132="","",IF($D132="","",_xlfn.SWITCH($I132,"Equal allocation",ROUND($J132/12,2),"Weighted Allocation",$J132*-_xll.SI.TURNOVER(Connection,,$D132,P$2,P$3,$E$5,$E$12,_xll.SI.DIMENSIONS(Connection,$D$4,$E$4))/IF($F132=0,12,$F132),"Manual Allocation",AB132)))</f>
        <v/>
      </c>
      <c r="Q132" s="19" t="str" cm="1">
        <f t="array" ref="Q132">IF($I132="","",IF($D132="","",_xlfn.SWITCH($I132,"Equal allocation",ROUND($J132/12,2),"Weighted Allocation",$J132*-_xll.SI.TURNOVER(Connection,,$D132,Q$2,Q$3,$E$5,$E$12,_xll.SI.DIMENSIONS(Connection,$D$4,$E$4))/IF($F132=0,12,$F132),"Manual Allocation",AC132)))</f>
        <v/>
      </c>
      <c r="R132" s="19" t="str" cm="1">
        <f t="array" ref="R132">IF($I132="","",IF($D132="","",_xlfn.SWITCH($I132,"Equal allocation",ROUND($J132/12,2),"Weighted Allocation",$J132*-_xll.SI.TURNOVER(Connection,,$D132,R$2,R$3,$E$5,$E$12,_xll.SI.DIMENSIONS(Connection,$D$4,$E$4))/IF($F132=0,12,$F132),"Manual Allocation",AD132)))</f>
        <v/>
      </c>
      <c r="S132" s="19" t="str" cm="1">
        <f t="array" ref="S132">IF($I132="","",IF($D132="","",_xlfn.SWITCH($I132,"Equal allocation",ROUND($J132/12,2),"Weighted Allocation",$J132*-_xll.SI.TURNOVER(Connection,,$D132,S$2,S$3,$E$5,$E$12,_xll.SI.DIMENSIONS(Connection,$D$4,$E$4))/IF($F132=0,12,$F132),"Manual Allocation",AE132)))</f>
        <v/>
      </c>
      <c r="T132" s="19" t="str" cm="1">
        <f t="array" ref="T132">IF($I132="","",IF($D132="","",_xlfn.SWITCH($I132,"Equal allocation",ROUND($J132/12,2),"Weighted Allocation",$J132*-_xll.SI.TURNOVER(Connection,,$D132,T$2,T$3,$E$5,$E$12,_xll.SI.DIMENSIONS(Connection,$D$4,$E$4))/IF($F132=0,12,$F132),"Manual Allocation",AF132)))</f>
        <v/>
      </c>
      <c r="U132" s="19" t="str" cm="1">
        <f t="array" ref="U132">IF($I132="","",IF($D132="","",_xlfn.SWITCH($I132,"Equal allocation",ROUND($J132/12,2),"Weighted Allocation",$J132*-_xll.SI.TURNOVER(Connection,,$D132,U$2,U$3,$E$5,$E$12,_xll.SI.DIMENSIONS(Connection,$D$4,$E$4))/IF($F132=0,12,$F132),"Manual Allocation",AG132)))</f>
        <v/>
      </c>
      <c r="V132" s="19" t="str" cm="1">
        <f t="array" ref="V132">IF($I132="","",IF($D132="","",_xlfn.SWITCH($I132,"Equal allocation",ROUND($J132/12,2),"Weighted Allocation",$J132*-_xll.SI.TURNOVER(Connection,,$D132,V$2,V$3,$E$5,$E$12,_xll.SI.DIMENSIONS(Connection,$D$4,$E$4))/IF($F132=0,12,$F132),"Manual Allocation",AH132)))</f>
        <v/>
      </c>
      <c r="W132" s="19" t="str" cm="1">
        <f t="array" ref="W132">IF($I132="","",IF($D132="","",_xlfn.SWITCH($I132,"Equal allocation",ROUND($J132/12,2),"Weighted Allocation",$J132*-_xll.SI.TURNOVER(Connection,,$D132,W$2,W$3,$E$5,$E$12,_xll.SI.DIMENSIONS(Connection,$D$4,$E$4))/IF($F132=0,12,$F132),"Manual Allocation",AI132)))</f>
        <v/>
      </c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</row>
    <row r="133" spans="7:35" x14ac:dyDescent="0.45">
      <c r="G133" s="49"/>
      <c r="H133" s="20" t="str" cm="1">
        <f t="array" ref="H133">IF(I133="","",IF($D133="","",_xll.SI.WRITEBACKBUDGET(Connection,$H$10,$H$11,FALSE,,$D133,,$D$4:$E$5,,$L$4:$W$4,$L133:$W133)))</f>
        <v/>
      </c>
      <c r="I133" s="20" t="str">
        <f t="shared" si="5"/>
        <v/>
      </c>
      <c r="J133" s="19" t="str">
        <f t="shared" si="6"/>
        <v/>
      </c>
      <c r="K133" s="19" t="str">
        <f t="shared" si="7"/>
        <v/>
      </c>
      <c r="L133" s="19" t="str" cm="1">
        <f t="array" ref="L133">IF($I133="","",IF($D133="","",_xlfn.SWITCH($I133,"Equal allocation",ROUND($J133/12,2),"Weighted Allocation",$J133*-_xll.SI.TURNOVER(Connection,,$D133,L$2,L$3,$E$5,$E$12,_xll.SI.DIMENSIONS(Connection,$D$4,$E$4))/IF($F133=0,12,$F133),"Manual Allocation",X133)))</f>
        <v/>
      </c>
      <c r="M133" s="19" t="str" cm="1">
        <f t="array" ref="M133">IF($I133="","",IF($D133="","",_xlfn.SWITCH($I133,"Equal allocation",ROUND($J133/12,2),"Weighted Allocation",$J133*-_xll.SI.TURNOVER(Connection,,$D133,M$2,M$3,$E$5,$E$12,_xll.SI.DIMENSIONS(Connection,$D$4,$E$4))/IF($F133=0,12,$F133),"Manual Allocation",Y133)))</f>
        <v/>
      </c>
      <c r="N133" s="19" t="str" cm="1">
        <f t="array" ref="N133">IF($I133="","",IF($D133="","",_xlfn.SWITCH($I133,"Equal allocation",ROUND($J133/12,2),"Weighted Allocation",$J133*-_xll.SI.TURNOVER(Connection,,$D133,N$2,N$3,$E$5,$E$12,_xll.SI.DIMENSIONS(Connection,$D$4,$E$4))/IF($F133=0,12,$F133),"Manual Allocation",Z133)))</f>
        <v/>
      </c>
      <c r="O133" s="19" t="str" cm="1">
        <f t="array" ref="O133">IF($I133="","",IF($D133="","",_xlfn.SWITCH($I133,"Equal allocation",ROUND($J133/12,2),"Weighted Allocation",$J133*-_xll.SI.TURNOVER(Connection,,$D133,O$2,O$3,$E$5,$E$12,_xll.SI.DIMENSIONS(Connection,$D$4,$E$4))/IF($F133=0,12,$F133),"Manual Allocation",AA133)))</f>
        <v/>
      </c>
      <c r="P133" s="19" t="str" cm="1">
        <f t="array" ref="P133">IF($I133="","",IF($D133="","",_xlfn.SWITCH($I133,"Equal allocation",ROUND($J133/12,2),"Weighted Allocation",$J133*-_xll.SI.TURNOVER(Connection,,$D133,P$2,P$3,$E$5,$E$12,_xll.SI.DIMENSIONS(Connection,$D$4,$E$4))/IF($F133=0,12,$F133),"Manual Allocation",AB133)))</f>
        <v/>
      </c>
      <c r="Q133" s="19" t="str" cm="1">
        <f t="array" ref="Q133">IF($I133="","",IF($D133="","",_xlfn.SWITCH($I133,"Equal allocation",ROUND($J133/12,2),"Weighted Allocation",$J133*-_xll.SI.TURNOVER(Connection,,$D133,Q$2,Q$3,$E$5,$E$12,_xll.SI.DIMENSIONS(Connection,$D$4,$E$4))/IF($F133=0,12,$F133),"Manual Allocation",AC133)))</f>
        <v/>
      </c>
      <c r="R133" s="19" t="str" cm="1">
        <f t="array" ref="R133">IF($I133="","",IF($D133="","",_xlfn.SWITCH($I133,"Equal allocation",ROUND($J133/12,2),"Weighted Allocation",$J133*-_xll.SI.TURNOVER(Connection,,$D133,R$2,R$3,$E$5,$E$12,_xll.SI.DIMENSIONS(Connection,$D$4,$E$4))/IF($F133=0,12,$F133),"Manual Allocation",AD133)))</f>
        <v/>
      </c>
      <c r="S133" s="19" t="str" cm="1">
        <f t="array" ref="S133">IF($I133="","",IF($D133="","",_xlfn.SWITCH($I133,"Equal allocation",ROUND($J133/12,2),"Weighted Allocation",$J133*-_xll.SI.TURNOVER(Connection,,$D133,S$2,S$3,$E$5,$E$12,_xll.SI.DIMENSIONS(Connection,$D$4,$E$4))/IF($F133=0,12,$F133),"Manual Allocation",AE133)))</f>
        <v/>
      </c>
      <c r="T133" s="19" t="str" cm="1">
        <f t="array" ref="T133">IF($I133="","",IF($D133="","",_xlfn.SWITCH($I133,"Equal allocation",ROUND($J133/12,2),"Weighted Allocation",$J133*-_xll.SI.TURNOVER(Connection,,$D133,T$2,T$3,$E$5,$E$12,_xll.SI.DIMENSIONS(Connection,$D$4,$E$4))/IF($F133=0,12,$F133),"Manual Allocation",AF133)))</f>
        <v/>
      </c>
      <c r="U133" s="19" t="str" cm="1">
        <f t="array" ref="U133">IF($I133="","",IF($D133="","",_xlfn.SWITCH($I133,"Equal allocation",ROUND($J133/12,2),"Weighted Allocation",$J133*-_xll.SI.TURNOVER(Connection,,$D133,U$2,U$3,$E$5,$E$12,_xll.SI.DIMENSIONS(Connection,$D$4,$E$4))/IF($F133=0,12,$F133),"Manual Allocation",AG133)))</f>
        <v/>
      </c>
      <c r="V133" s="19" t="str" cm="1">
        <f t="array" ref="V133">IF($I133="","",IF($D133="","",_xlfn.SWITCH($I133,"Equal allocation",ROUND($J133/12,2),"Weighted Allocation",$J133*-_xll.SI.TURNOVER(Connection,,$D133,V$2,V$3,$E$5,$E$12,_xll.SI.DIMENSIONS(Connection,$D$4,$E$4))/IF($F133=0,12,$F133),"Manual Allocation",AH133)))</f>
        <v/>
      </c>
      <c r="W133" s="19" t="str" cm="1">
        <f t="array" ref="W133">IF($I133="","",IF($D133="","",_xlfn.SWITCH($I133,"Equal allocation",ROUND($J133/12,2),"Weighted Allocation",$J133*-_xll.SI.TURNOVER(Connection,,$D133,W$2,W$3,$E$5,$E$12,_xll.SI.DIMENSIONS(Connection,$D$4,$E$4))/IF($F133=0,12,$F133),"Manual Allocation",AI133)))</f>
        <v/>
      </c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</row>
    <row r="134" spans="7:35" x14ac:dyDescent="0.45">
      <c r="G134" s="49"/>
      <c r="H134" s="20" t="str" cm="1">
        <f t="array" ref="H134">IF(I134="","",IF($D134="","",_xll.SI.WRITEBACKBUDGET(Connection,$H$10,$H$11,FALSE,,$D134,,$D$4:$E$5,,$L$4:$W$4,$L134:$W134)))</f>
        <v/>
      </c>
      <c r="I134" s="20" t="str">
        <f t="shared" si="5"/>
        <v/>
      </c>
      <c r="J134" s="19" t="str">
        <f t="shared" si="6"/>
        <v/>
      </c>
      <c r="K134" s="19" t="str">
        <f t="shared" si="7"/>
        <v/>
      </c>
      <c r="L134" s="19" t="str" cm="1">
        <f t="array" ref="L134">IF($I134="","",IF($D134="","",_xlfn.SWITCH($I134,"Equal allocation",ROUND($J134/12,2),"Weighted Allocation",$J134*-_xll.SI.TURNOVER(Connection,,$D134,L$2,L$3,$E$5,$E$12,_xll.SI.DIMENSIONS(Connection,$D$4,$E$4))/IF($F134=0,12,$F134),"Manual Allocation",X134)))</f>
        <v/>
      </c>
      <c r="M134" s="19" t="str" cm="1">
        <f t="array" ref="M134">IF($I134="","",IF($D134="","",_xlfn.SWITCH($I134,"Equal allocation",ROUND($J134/12,2),"Weighted Allocation",$J134*-_xll.SI.TURNOVER(Connection,,$D134,M$2,M$3,$E$5,$E$12,_xll.SI.DIMENSIONS(Connection,$D$4,$E$4))/IF($F134=0,12,$F134),"Manual Allocation",Y134)))</f>
        <v/>
      </c>
      <c r="N134" s="19" t="str" cm="1">
        <f t="array" ref="N134">IF($I134="","",IF($D134="","",_xlfn.SWITCH($I134,"Equal allocation",ROUND($J134/12,2),"Weighted Allocation",$J134*-_xll.SI.TURNOVER(Connection,,$D134,N$2,N$3,$E$5,$E$12,_xll.SI.DIMENSIONS(Connection,$D$4,$E$4))/IF($F134=0,12,$F134),"Manual Allocation",Z134)))</f>
        <v/>
      </c>
      <c r="O134" s="19" t="str" cm="1">
        <f t="array" ref="O134">IF($I134="","",IF($D134="","",_xlfn.SWITCH($I134,"Equal allocation",ROUND($J134/12,2),"Weighted Allocation",$J134*-_xll.SI.TURNOVER(Connection,,$D134,O$2,O$3,$E$5,$E$12,_xll.SI.DIMENSIONS(Connection,$D$4,$E$4))/IF($F134=0,12,$F134),"Manual Allocation",AA134)))</f>
        <v/>
      </c>
      <c r="P134" s="19" t="str" cm="1">
        <f t="array" ref="P134">IF($I134="","",IF($D134="","",_xlfn.SWITCH($I134,"Equal allocation",ROUND($J134/12,2),"Weighted Allocation",$J134*-_xll.SI.TURNOVER(Connection,,$D134,P$2,P$3,$E$5,$E$12,_xll.SI.DIMENSIONS(Connection,$D$4,$E$4))/IF($F134=0,12,$F134),"Manual Allocation",AB134)))</f>
        <v/>
      </c>
      <c r="Q134" s="19" t="str" cm="1">
        <f t="array" ref="Q134">IF($I134="","",IF($D134="","",_xlfn.SWITCH($I134,"Equal allocation",ROUND($J134/12,2),"Weighted Allocation",$J134*-_xll.SI.TURNOVER(Connection,,$D134,Q$2,Q$3,$E$5,$E$12,_xll.SI.DIMENSIONS(Connection,$D$4,$E$4))/IF($F134=0,12,$F134),"Manual Allocation",AC134)))</f>
        <v/>
      </c>
      <c r="R134" s="19" t="str" cm="1">
        <f t="array" ref="R134">IF($I134="","",IF($D134="","",_xlfn.SWITCH($I134,"Equal allocation",ROUND($J134/12,2),"Weighted Allocation",$J134*-_xll.SI.TURNOVER(Connection,,$D134,R$2,R$3,$E$5,$E$12,_xll.SI.DIMENSIONS(Connection,$D$4,$E$4))/IF($F134=0,12,$F134),"Manual Allocation",AD134)))</f>
        <v/>
      </c>
      <c r="S134" s="19" t="str" cm="1">
        <f t="array" ref="S134">IF($I134="","",IF($D134="","",_xlfn.SWITCH($I134,"Equal allocation",ROUND($J134/12,2),"Weighted Allocation",$J134*-_xll.SI.TURNOVER(Connection,,$D134,S$2,S$3,$E$5,$E$12,_xll.SI.DIMENSIONS(Connection,$D$4,$E$4))/IF($F134=0,12,$F134),"Manual Allocation",AE134)))</f>
        <v/>
      </c>
      <c r="T134" s="19" t="str" cm="1">
        <f t="array" ref="T134">IF($I134="","",IF($D134="","",_xlfn.SWITCH($I134,"Equal allocation",ROUND($J134/12,2),"Weighted Allocation",$J134*-_xll.SI.TURNOVER(Connection,,$D134,T$2,T$3,$E$5,$E$12,_xll.SI.DIMENSIONS(Connection,$D$4,$E$4))/IF($F134=0,12,$F134),"Manual Allocation",AF134)))</f>
        <v/>
      </c>
      <c r="U134" s="19" t="str" cm="1">
        <f t="array" ref="U134">IF($I134="","",IF($D134="","",_xlfn.SWITCH($I134,"Equal allocation",ROUND($J134/12,2),"Weighted Allocation",$J134*-_xll.SI.TURNOVER(Connection,,$D134,U$2,U$3,$E$5,$E$12,_xll.SI.DIMENSIONS(Connection,$D$4,$E$4))/IF($F134=0,12,$F134),"Manual Allocation",AG134)))</f>
        <v/>
      </c>
      <c r="V134" s="19" t="str" cm="1">
        <f t="array" ref="V134">IF($I134="","",IF($D134="","",_xlfn.SWITCH($I134,"Equal allocation",ROUND($J134/12,2),"Weighted Allocation",$J134*-_xll.SI.TURNOVER(Connection,,$D134,V$2,V$3,$E$5,$E$12,_xll.SI.DIMENSIONS(Connection,$D$4,$E$4))/IF($F134=0,12,$F134),"Manual Allocation",AH134)))</f>
        <v/>
      </c>
      <c r="W134" s="19" t="str" cm="1">
        <f t="array" ref="W134">IF($I134="","",IF($D134="","",_xlfn.SWITCH($I134,"Equal allocation",ROUND($J134/12,2),"Weighted Allocation",$J134*-_xll.SI.TURNOVER(Connection,,$D134,W$2,W$3,$E$5,$E$12,_xll.SI.DIMENSIONS(Connection,$D$4,$E$4))/IF($F134=0,12,$F134),"Manual Allocation",AI134)))</f>
        <v/>
      </c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</row>
    <row r="135" spans="7:35" x14ac:dyDescent="0.45">
      <c r="G135" s="49"/>
      <c r="H135" s="20" t="str" cm="1">
        <f t="array" ref="H135">IF(I135="","",IF($D135="","",_xll.SI.WRITEBACKBUDGET(Connection,$H$10,$H$11,FALSE,,$D135,,$D$4:$E$5,,$L$4:$W$4,$L135:$W135)))</f>
        <v/>
      </c>
      <c r="I135" s="20" t="str">
        <f t="shared" si="5"/>
        <v/>
      </c>
      <c r="J135" s="19" t="str">
        <f t="shared" si="6"/>
        <v/>
      </c>
      <c r="K135" s="19" t="str">
        <f t="shared" si="7"/>
        <v/>
      </c>
      <c r="L135" s="19" t="str" cm="1">
        <f t="array" ref="L135">IF($I135="","",IF($D135="","",_xlfn.SWITCH($I135,"Equal allocation",ROUND($J135/12,2),"Weighted Allocation",$J135*-_xll.SI.TURNOVER(Connection,,$D135,L$2,L$3,$E$5,$E$12,_xll.SI.DIMENSIONS(Connection,$D$4,$E$4))/IF($F135=0,12,$F135),"Manual Allocation",X135)))</f>
        <v/>
      </c>
      <c r="M135" s="19" t="str" cm="1">
        <f t="array" ref="M135">IF($I135="","",IF($D135="","",_xlfn.SWITCH($I135,"Equal allocation",ROUND($J135/12,2),"Weighted Allocation",$J135*-_xll.SI.TURNOVER(Connection,,$D135,M$2,M$3,$E$5,$E$12,_xll.SI.DIMENSIONS(Connection,$D$4,$E$4))/IF($F135=0,12,$F135),"Manual Allocation",Y135)))</f>
        <v/>
      </c>
      <c r="N135" s="19" t="str" cm="1">
        <f t="array" ref="N135">IF($I135="","",IF($D135="","",_xlfn.SWITCH($I135,"Equal allocation",ROUND($J135/12,2),"Weighted Allocation",$J135*-_xll.SI.TURNOVER(Connection,,$D135,N$2,N$3,$E$5,$E$12,_xll.SI.DIMENSIONS(Connection,$D$4,$E$4))/IF($F135=0,12,$F135),"Manual Allocation",Z135)))</f>
        <v/>
      </c>
      <c r="O135" s="19" t="str" cm="1">
        <f t="array" ref="O135">IF($I135="","",IF($D135="","",_xlfn.SWITCH($I135,"Equal allocation",ROUND($J135/12,2),"Weighted Allocation",$J135*-_xll.SI.TURNOVER(Connection,,$D135,O$2,O$3,$E$5,$E$12,_xll.SI.DIMENSIONS(Connection,$D$4,$E$4))/IF($F135=0,12,$F135),"Manual Allocation",AA135)))</f>
        <v/>
      </c>
      <c r="P135" s="19" t="str" cm="1">
        <f t="array" ref="P135">IF($I135="","",IF($D135="","",_xlfn.SWITCH($I135,"Equal allocation",ROUND($J135/12,2),"Weighted Allocation",$J135*-_xll.SI.TURNOVER(Connection,,$D135,P$2,P$3,$E$5,$E$12,_xll.SI.DIMENSIONS(Connection,$D$4,$E$4))/IF($F135=0,12,$F135),"Manual Allocation",AB135)))</f>
        <v/>
      </c>
      <c r="Q135" s="19" t="str" cm="1">
        <f t="array" ref="Q135">IF($I135="","",IF($D135="","",_xlfn.SWITCH($I135,"Equal allocation",ROUND($J135/12,2),"Weighted Allocation",$J135*-_xll.SI.TURNOVER(Connection,,$D135,Q$2,Q$3,$E$5,$E$12,_xll.SI.DIMENSIONS(Connection,$D$4,$E$4))/IF($F135=0,12,$F135),"Manual Allocation",AC135)))</f>
        <v/>
      </c>
      <c r="R135" s="19" t="str" cm="1">
        <f t="array" ref="R135">IF($I135="","",IF($D135="","",_xlfn.SWITCH($I135,"Equal allocation",ROUND($J135/12,2),"Weighted Allocation",$J135*-_xll.SI.TURNOVER(Connection,,$D135,R$2,R$3,$E$5,$E$12,_xll.SI.DIMENSIONS(Connection,$D$4,$E$4))/IF($F135=0,12,$F135),"Manual Allocation",AD135)))</f>
        <v/>
      </c>
      <c r="S135" s="19" t="str" cm="1">
        <f t="array" ref="S135">IF($I135="","",IF($D135="","",_xlfn.SWITCH($I135,"Equal allocation",ROUND($J135/12,2),"Weighted Allocation",$J135*-_xll.SI.TURNOVER(Connection,,$D135,S$2,S$3,$E$5,$E$12,_xll.SI.DIMENSIONS(Connection,$D$4,$E$4))/IF($F135=0,12,$F135),"Manual Allocation",AE135)))</f>
        <v/>
      </c>
      <c r="T135" s="19" t="str" cm="1">
        <f t="array" ref="T135">IF($I135="","",IF($D135="","",_xlfn.SWITCH($I135,"Equal allocation",ROUND($J135/12,2),"Weighted Allocation",$J135*-_xll.SI.TURNOVER(Connection,,$D135,T$2,T$3,$E$5,$E$12,_xll.SI.DIMENSIONS(Connection,$D$4,$E$4))/IF($F135=0,12,$F135),"Manual Allocation",AF135)))</f>
        <v/>
      </c>
      <c r="U135" s="19" t="str" cm="1">
        <f t="array" ref="U135">IF($I135="","",IF($D135="","",_xlfn.SWITCH($I135,"Equal allocation",ROUND($J135/12,2),"Weighted Allocation",$J135*-_xll.SI.TURNOVER(Connection,,$D135,U$2,U$3,$E$5,$E$12,_xll.SI.DIMENSIONS(Connection,$D$4,$E$4))/IF($F135=0,12,$F135),"Manual Allocation",AG135)))</f>
        <v/>
      </c>
      <c r="V135" s="19" t="str" cm="1">
        <f t="array" ref="V135">IF($I135="","",IF($D135="","",_xlfn.SWITCH($I135,"Equal allocation",ROUND($J135/12,2),"Weighted Allocation",$J135*-_xll.SI.TURNOVER(Connection,,$D135,V$2,V$3,$E$5,$E$12,_xll.SI.DIMENSIONS(Connection,$D$4,$E$4))/IF($F135=0,12,$F135),"Manual Allocation",AH135)))</f>
        <v/>
      </c>
      <c r="W135" s="19" t="str" cm="1">
        <f t="array" ref="W135">IF($I135="","",IF($D135="","",_xlfn.SWITCH($I135,"Equal allocation",ROUND($J135/12,2),"Weighted Allocation",$J135*-_xll.SI.TURNOVER(Connection,,$D135,W$2,W$3,$E$5,$E$12,_xll.SI.DIMENSIONS(Connection,$D$4,$E$4))/IF($F135=0,12,$F135),"Manual Allocation",AI135)))</f>
        <v/>
      </c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</row>
    <row r="136" spans="7:35" x14ac:dyDescent="0.45">
      <c r="G136" s="49"/>
      <c r="H136" s="20" t="str" cm="1">
        <f t="array" ref="H136">IF(I136="","",IF($D136="","",_xll.SI.WRITEBACKBUDGET(Connection,$H$10,$H$11,FALSE,,$D136,,$D$4:$E$5,,$L$4:$W$4,$L136:$W136)))</f>
        <v/>
      </c>
      <c r="I136" s="20" t="str">
        <f t="shared" si="5"/>
        <v/>
      </c>
      <c r="J136" s="19" t="str">
        <f t="shared" si="6"/>
        <v/>
      </c>
      <c r="K136" s="19" t="str">
        <f t="shared" si="7"/>
        <v/>
      </c>
      <c r="L136" s="19" t="str" cm="1">
        <f t="array" ref="L136">IF($I136="","",IF($D136="","",_xlfn.SWITCH($I136,"Equal allocation",ROUND($J136/12,2),"Weighted Allocation",$J136*-_xll.SI.TURNOVER(Connection,,$D136,L$2,L$3,$E$5,$E$12,_xll.SI.DIMENSIONS(Connection,$D$4,$E$4))/IF($F136=0,12,$F136),"Manual Allocation",X136)))</f>
        <v/>
      </c>
      <c r="M136" s="19" t="str" cm="1">
        <f t="array" ref="M136">IF($I136="","",IF($D136="","",_xlfn.SWITCH($I136,"Equal allocation",ROUND($J136/12,2),"Weighted Allocation",$J136*-_xll.SI.TURNOVER(Connection,,$D136,M$2,M$3,$E$5,$E$12,_xll.SI.DIMENSIONS(Connection,$D$4,$E$4))/IF($F136=0,12,$F136),"Manual Allocation",Y136)))</f>
        <v/>
      </c>
      <c r="N136" s="19" t="str" cm="1">
        <f t="array" ref="N136">IF($I136="","",IF($D136="","",_xlfn.SWITCH($I136,"Equal allocation",ROUND($J136/12,2),"Weighted Allocation",$J136*-_xll.SI.TURNOVER(Connection,,$D136,N$2,N$3,$E$5,$E$12,_xll.SI.DIMENSIONS(Connection,$D$4,$E$4))/IF($F136=0,12,$F136),"Manual Allocation",Z136)))</f>
        <v/>
      </c>
      <c r="O136" s="19" t="str" cm="1">
        <f t="array" ref="O136">IF($I136="","",IF($D136="","",_xlfn.SWITCH($I136,"Equal allocation",ROUND($J136/12,2),"Weighted Allocation",$J136*-_xll.SI.TURNOVER(Connection,,$D136,O$2,O$3,$E$5,$E$12,_xll.SI.DIMENSIONS(Connection,$D$4,$E$4))/IF($F136=0,12,$F136),"Manual Allocation",AA136)))</f>
        <v/>
      </c>
      <c r="P136" s="19" t="str" cm="1">
        <f t="array" ref="P136">IF($I136="","",IF($D136="","",_xlfn.SWITCH($I136,"Equal allocation",ROUND($J136/12,2),"Weighted Allocation",$J136*-_xll.SI.TURNOVER(Connection,,$D136,P$2,P$3,$E$5,$E$12,_xll.SI.DIMENSIONS(Connection,$D$4,$E$4))/IF($F136=0,12,$F136),"Manual Allocation",AB136)))</f>
        <v/>
      </c>
      <c r="Q136" s="19" t="str" cm="1">
        <f t="array" ref="Q136">IF($I136="","",IF($D136="","",_xlfn.SWITCH($I136,"Equal allocation",ROUND($J136/12,2),"Weighted Allocation",$J136*-_xll.SI.TURNOVER(Connection,,$D136,Q$2,Q$3,$E$5,$E$12,_xll.SI.DIMENSIONS(Connection,$D$4,$E$4))/IF($F136=0,12,$F136),"Manual Allocation",AC136)))</f>
        <v/>
      </c>
      <c r="R136" s="19" t="str" cm="1">
        <f t="array" ref="R136">IF($I136="","",IF($D136="","",_xlfn.SWITCH($I136,"Equal allocation",ROUND($J136/12,2),"Weighted Allocation",$J136*-_xll.SI.TURNOVER(Connection,,$D136,R$2,R$3,$E$5,$E$12,_xll.SI.DIMENSIONS(Connection,$D$4,$E$4))/IF($F136=0,12,$F136),"Manual Allocation",AD136)))</f>
        <v/>
      </c>
      <c r="S136" s="19" t="str" cm="1">
        <f t="array" ref="S136">IF($I136="","",IF($D136="","",_xlfn.SWITCH($I136,"Equal allocation",ROUND($J136/12,2),"Weighted Allocation",$J136*-_xll.SI.TURNOVER(Connection,,$D136,S$2,S$3,$E$5,$E$12,_xll.SI.DIMENSIONS(Connection,$D$4,$E$4))/IF($F136=0,12,$F136),"Manual Allocation",AE136)))</f>
        <v/>
      </c>
      <c r="T136" s="19" t="str" cm="1">
        <f t="array" ref="T136">IF($I136="","",IF($D136="","",_xlfn.SWITCH($I136,"Equal allocation",ROUND($J136/12,2),"Weighted Allocation",$J136*-_xll.SI.TURNOVER(Connection,,$D136,T$2,T$3,$E$5,$E$12,_xll.SI.DIMENSIONS(Connection,$D$4,$E$4))/IF($F136=0,12,$F136),"Manual Allocation",AF136)))</f>
        <v/>
      </c>
      <c r="U136" s="19" t="str" cm="1">
        <f t="array" ref="U136">IF($I136="","",IF($D136="","",_xlfn.SWITCH($I136,"Equal allocation",ROUND($J136/12,2),"Weighted Allocation",$J136*-_xll.SI.TURNOVER(Connection,,$D136,U$2,U$3,$E$5,$E$12,_xll.SI.DIMENSIONS(Connection,$D$4,$E$4))/IF($F136=0,12,$F136),"Manual Allocation",AG136)))</f>
        <v/>
      </c>
      <c r="V136" s="19" t="str" cm="1">
        <f t="array" ref="V136">IF($I136="","",IF($D136="","",_xlfn.SWITCH($I136,"Equal allocation",ROUND($J136/12,2),"Weighted Allocation",$J136*-_xll.SI.TURNOVER(Connection,,$D136,V$2,V$3,$E$5,$E$12,_xll.SI.DIMENSIONS(Connection,$D$4,$E$4))/IF($F136=0,12,$F136),"Manual Allocation",AH136)))</f>
        <v/>
      </c>
      <c r="W136" s="19" t="str" cm="1">
        <f t="array" ref="W136">IF($I136="","",IF($D136="","",_xlfn.SWITCH($I136,"Equal allocation",ROUND($J136/12,2),"Weighted Allocation",$J136*-_xll.SI.TURNOVER(Connection,,$D136,W$2,W$3,$E$5,$E$12,_xll.SI.DIMENSIONS(Connection,$D$4,$E$4))/IF($F136=0,12,$F136),"Manual Allocation",AI136)))</f>
        <v/>
      </c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</row>
    <row r="137" spans="7:35" x14ac:dyDescent="0.45">
      <c r="G137" s="49"/>
      <c r="H137" s="20" t="str" cm="1">
        <f t="array" ref="H137">IF(I137="","",IF($D137="","",_xll.SI.WRITEBACKBUDGET(Connection,$H$10,$H$11,FALSE,,$D137,,$D$4:$E$5,,$L$4:$W$4,$L137:$W137)))</f>
        <v/>
      </c>
      <c r="I137" s="20" t="str">
        <f t="shared" si="5"/>
        <v/>
      </c>
      <c r="J137" s="19" t="str">
        <f t="shared" si="6"/>
        <v/>
      </c>
      <c r="K137" s="19" t="str">
        <f t="shared" si="7"/>
        <v/>
      </c>
      <c r="L137" s="19" t="str" cm="1">
        <f t="array" ref="L137">IF($I137="","",IF($D137="","",_xlfn.SWITCH($I137,"Equal allocation",ROUND($J137/12,2),"Weighted Allocation",$J137*-_xll.SI.TURNOVER(Connection,,$D137,L$2,L$3,$E$5,$E$12,_xll.SI.DIMENSIONS(Connection,$D$4,$E$4))/IF($F137=0,12,$F137),"Manual Allocation",X137)))</f>
        <v/>
      </c>
      <c r="M137" s="19" t="str" cm="1">
        <f t="array" ref="M137">IF($I137="","",IF($D137="","",_xlfn.SWITCH($I137,"Equal allocation",ROUND($J137/12,2),"Weighted Allocation",$J137*-_xll.SI.TURNOVER(Connection,,$D137,M$2,M$3,$E$5,$E$12,_xll.SI.DIMENSIONS(Connection,$D$4,$E$4))/IF($F137=0,12,$F137),"Manual Allocation",Y137)))</f>
        <v/>
      </c>
      <c r="N137" s="19" t="str" cm="1">
        <f t="array" ref="N137">IF($I137="","",IF($D137="","",_xlfn.SWITCH($I137,"Equal allocation",ROUND($J137/12,2),"Weighted Allocation",$J137*-_xll.SI.TURNOVER(Connection,,$D137,N$2,N$3,$E$5,$E$12,_xll.SI.DIMENSIONS(Connection,$D$4,$E$4))/IF($F137=0,12,$F137),"Manual Allocation",Z137)))</f>
        <v/>
      </c>
      <c r="O137" s="19" t="str" cm="1">
        <f t="array" ref="O137">IF($I137="","",IF($D137="","",_xlfn.SWITCH($I137,"Equal allocation",ROUND($J137/12,2),"Weighted Allocation",$J137*-_xll.SI.TURNOVER(Connection,,$D137,O$2,O$3,$E$5,$E$12,_xll.SI.DIMENSIONS(Connection,$D$4,$E$4))/IF($F137=0,12,$F137),"Manual Allocation",AA137)))</f>
        <v/>
      </c>
      <c r="P137" s="19" t="str" cm="1">
        <f t="array" ref="P137">IF($I137="","",IF($D137="","",_xlfn.SWITCH($I137,"Equal allocation",ROUND($J137/12,2),"Weighted Allocation",$J137*-_xll.SI.TURNOVER(Connection,,$D137,P$2,P$3,$E$5,$E$12,_xll.SI.DIMENSIONS(Connection,$D$4,$E$4))/IF($F137=0,12,$F137),"Manual Allocation",AB137)))</f>
        <v/>
      </c>
      <c r="Q137" s="19" t="str" cm="1">
        <f t="array" ref="Q137">IF($I137="","",IF($D137="","",_xlfn.SWITCH($I137,"Equal allocation",ROUND($J137/12,2),"Weighted Allocation",$J137*-_xll.SI.TURNOVER(Connection,,$D137,Q$2,Q$3,$E$5,$E$12,_xll.SI.DIMENSIONS(Connection,$D$4,$E$4))/IF($F137=0,12,$F137),"Manual Allocation",AC137)))</f>
        <v/>
      </c>
      <c r="R137" s="19" t="str" cm="1">
        <f t="array" ref="R137">IF($I137="","",IF($D137="","",_xlfn.SWITCH($I137,"Equal allocation",ROUND($J137/12,2),"Weighted Allocation",$J137*-_xll.SI.TURNOVER(Connection,,$D137,R$2,R$3,$E$5,$E$12,_xll.SI.DIMENSIONS(Connection,$D$4,$E$4))/IF($F137=0,12,$F137),"Manual Allocation",AD137)))</f>
        <v/>
      </c>
      <c r="S137" s="19" t="str" cm="1">
        <f t="array" ref="S137">IF($I137="","",IF($D137="","",_xlfn.SWITCH($I137,"Equal allocation",ROUND($J137/12,2),"Weighted Allocation",$J137*-_xll.SI.TURNOVER(Connection,,$D137,S$2,S$3,$E$5,$E$12,_xll.SI.DIMENSIONS(Connection,$D$4,$E$4))/IF($F137=0,12,$F137),"Manual Allocation",AE137)))</f>
        <v/>
      </c>
      <c r="T137" s="19" t="str" cm="1">
        <f t="array" ref="T137">IF($I137="","",IF($D137="","",_xlfn.SWITCH($I137,"Equal allocation",ROUND($J137/12,2),"Weighted Allocation",$J137*-_xll.SI.TURNOVER(Connection,,$D137,T$2,T$3,$E$5,$E$12,_xll.SI.DIMENSIONS(Connection,$D$4,$E$4))/IF($F137=0,12,$F137),"Manual Allocation",AF137)))</f>
        <v/>
      </c>
      <c r="U137" s="19" t="str" cm="1">
        <f t="array" ref="U137">IF($I137="","",IF($D137="","",_xlfn.SWITCH($I137,"Equal allocation",ROUND($J137/12,2),"Weighted Allocation",$J137*-_xll.SI.TURNOVER(Connection,,$D137,U$2,U$3,$E$5,$E$12,_xll.SI.DIMENSIONS(Connection,$D$4,$E$4))/IF($F137=0,12,$F137),"Manual Allocation",AG137)))</f>
        <v/>
      </c>
      <c r="V137" s="19" t="str" cm="1">
        <f t="array" ref="V137">IF($I137="","",IF($D137="","",_xlfn.SWITCH($I137,"Equal allocation",ROUND($J137/12,2),"Weighted Allocation",$J137*-_xll.SI.TURNOVER(Connection,,$D137,V$2,V$3,$E$5,$E$12,_xll.SI.DIMENSIONS(Connection,$D$4,$E$4))/IF($F137=0,12,$F137),"Manual Allocation",AH137)))</f>
        <v/>
      </c>
      <c r="W137" s="19" t="str" cm="1">
        <f t="array" ref="W137">IF($I137="","",IF($D137="","",_xlfn.SWITCH($I137,"Equal allocation",ROUND($J137/12,2),"Weighted Allocation",$J137*-_xll.SI.TURNOVER(Connection,,$D137,W$2,W$3,$E$5,$E$12,_xll.SI.DIMENSIONS(Connection,$D$4,$E$4))/IF($F137=0,12,$F137),"Manual Allocation",AI137)))</f>
        <v/>
      </c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</row>
    <row r="138" spans="7:35" x14ac:dyDescent="0.45">
      <c r="I138" s="20" t="str">
        <f t="shared" si="5"/>
        <v/>
      </c>
      <c r="Y138" s="2"/>
      <c r="Z138" s="5"/>
    </row>
    <row r="139" spans="7:35" x14ac:dyDescent="0.45">
      <c r="I139" s="20" t="str">
        <f t="shared" si="5"/>
        <v/>
      </c>
      <c r="Y139" s="2"/>
      <c r="Z139" s="5"/>
    </row>
    <row r="140" spans="7:35" x14ac:dyDescent="0.45">
      <c r="I140" s="20" t="str">
        <f t="shared" si="5"/>
        <v/>
      </c>
      <c r="Y140" s="2"/>
      <c r="Z140" s="5"/>
    </row>
    <row r="141" spans="7:35" x14ac:dyDescent="0.45">
      <c r="I141" s="20" t="str">
        <f t="shared" si="5"/>
        <v/>
      </c>
      <c r="Y141" s="2"/>
      <c r="Z141" s="5"/>
    </row>
    <row r="142" spans="7:35" x14ac:dyDescent="0.45">
      <c r="I142" s="20" t="str">
        <f t="shared" si="5"/>
        <v/>
      </c>
      <c r="Y142" s="2"/>
      <c r="Z142" s="5"/>
    </row>
    <row r="143" spans="7:35" x14ac:dyDescent="0.45">
      <c r="I143" s="20" t="str">
        <f t="shared" si="5"/>
        <v/>
      </c>
      <c r="Y143" s="2"/>
      <c r="Z143" s="5"/>
    </row>
    <row r="144" spans="7:35" x14ac:dyDescent="0.45">
      <c r="I144" s="20" t="str">
        <f t="shared" si="5"/>
        <v/>
      </c>
      <c r="Y144" s="2"/>
      <c r="Z144" s="5"/>
    </row>
    <row r="145" spans="9:26" x14ac:dyDescent="0.45">
      <c r="I145" s="20" t="str">
        <f t="shared" si="5"/>
        <v/>
      </c>
      <c r="Y145" s="2"/>
      <c r="Z145" s="5"/>
    </row>
    <row r="146" spans="9:26" x14ac:dyDescent="0.45">
      <c r="I146" s="20" t="str">
        <f t="shared" si="5"/>
        <v/>
      </c>
      <c r="Y146" s="2"/>
      <c r="Z146" s="5"/>
    </row>
    <row r="147" spans="9:26" x14ac:dyDescent="0.45">
      <c r="I147" s="20" t="str">
        <f t="shared" si="5"/>
        <v/>
      </c>
      <c r="Y147" s="2"/>
      <c r="Z147" s="5"/>
    </row>
    <row r="148" spans="9:26" x14ac:dyDescent="0.45">
      <c r="I148" s="20" t="str">
        <f t="shared" si="5"/>
        <v/>
      </c>
      <c r="Y148" s="2"/>
      <c r="Z148" s="5"/>
    </row>
    <row r="149" spans="9:26" x14ac:dyDescent="0.45">
      <c r="I149" s="20" t="str">
        <f t="shared" si="5"/>
        <v/>
      </c>
      <c r="Y149" s="2"/>
      <c r="Z149" s="5"/>
    </row>
    <row r="150" spans="9:26" x14ac:dyDescent="0.45">
      <c r="I150" s="20" t="str">
        <f t="shared" si="5"/>
        <v/>
      </c>
      <c r="Y150" s="2"/>
      <c r="Z150" s="5"/>
    </row>
    <row r="151" spans="9:26" x14ac:dyDescent="0.45">
      <c r="I151" s="20" t="str">
        <f t="shared" si="5"/>
        <v/>
      </c>
      <c r="Y151" s="2"/>
      <c r="Z151" s="5"/>
    </row>
    <row r="152" spans="9:26" x14ac:dyDescent="0.45">
      <c r="I152" s="20" t="str">
        <f t="shared" si="5"/>
        <v/>
      </c>
      <c r="Y152" s="2"/>
      <c r="Z152" s="5"/>
    </row>
    <row r="153" spans="9:26" x14ac:dyDescent="0.45">
      <c r="I153" s="20" t="str">
        <f t="shared" si="5"/>
        <v/>
      </c>
      <c r="Y153" s="2"/>
      <c r="Z153" s="5"/>
    </row>
    <row r="154" spans="9:26" x14ac:dyDescent="0.45">
      <c r="I154" s="20" t="str">
        <f t="shared" si="5"/>
        <v/>
      </c>
      <c r="Y154" s="2"/>
      <c r="Z154" s="5"/>
    </row>
    <row r="155" spans="9:26" x14ac:dyDescent="0.45">
      <c r="I155" s="20" t="str">
        <f t="shared" si="5"/>
        <v/>
      </c>
      <c r="Y155" s="2"/>
      <c r="Z155" s="5"/>
    </row>
    <row r="156" spans="9:26" x14ac:dyDescent="0.45">
      <c r="I156" s="20" t="str">
        <f t="shared" ref="I156:I219" si="8">IF($D156&lt;&gt;"","Equal Allocation","")</f>
        <v/>
      </c>
      <c r="Y156" s="2"/>
      <c r="Z156" s="5"/>
    </row>
    <row r="157" spans="9:26" x14ac:dyDescent="0.45">
      <c r="I157" s="20" t="str">
        <f t="shared" si="8"/>
        <v/>
      </c>
      <c r="Y157" s="2"/>
      <c r="Z157" s="5"/>
    </row>
    <row r="158" spans="9:26" x14ac:dyDescent="0.45">
      <c r="I158" s="20" t="str">
        <f t="shared" si="8"/>
        <v/>
      </c>
      <c r="Y158" s="2"/>
      <c r="Z158" s="5"/>
    </row>
    <row r="159" spans="9:26" x14ac:dyDescent="0.45">
      <c r="I159" s="20" t="str">
        <f t="shared" si="8"/>
        <v/>
      </c>
      <c r="Y159" s="2"/>
      <c r="Z159" s="5"/>
    </row>
    <row r="160" spans="9:26" x14ac:dyDescent="0.45">
      <c r="I160" s="20" t="str">
        <f t="shared" si="8"/>
        <v/>
      </c>
      <c r="Y160" s="2"/>
      <c r="Z160" s="5"/>
    </row>
    <row r="161" spans="9:26" x14ac:dyDescent="0.45">
      <c r="I161" s="20" t="str">
        <f t="shared" si="8"/>
        <v/>
      </c>
      <c r="Y161" s="2"/>
      <c r="Z161" s="5"/>
    </row>
    <row r="162" spans="9:26" x14ac:dyDescent="0.45">
      <c r="I162" s="20" t="str">
        <f t="shared" si="8"/>
        <v/>
      </c>
      <c r="Y162" s="2"/>
      <c r="Z162" s="5"/>
    </row>
    <row r="163" spans="9:26" x14ac:dyDescent="0.45">
      <c r="I163" s="20" t="str">
        <f t="shared" si="8"/>
        <v/>
      </c>
      <c r="Y163" s="2"/>
      <c r="Z163" s="5"/>
    </row>
    <row r="164" spans="9:26" x14ac:dyDescent="0.45">
      <c r="I164" s="20" t="str">
        <f t="shared" si="8"/>
        <v/>
      </c>
      <c r="Y164" s="2"/>
      <c r="Z164" s="5"/>
    </row>
    <row r="165" spans="9:26" x14ac:dyDescent="0.45">
      <c r="I165" s="20" t="str">
        <f t="shared" si="8"/>
        <v/>
      </c>
      <c r="Y165" s="2"/>
      <c r="Z165" s="5"/>
    </row>
    <row r="166" spans="9:26" x14ac:dyDescent="0.45">
      <c r="I166" s="20" t="str">
        <f t="shared" si="8"/>
        <v/>
      </c>
      <c r="Y166" s="2"/>
      <c r="Z166" s="5"/>
    </row>
    <row r="167" spans="9:26" x14ac:dyDescent="0.45">
      <c r="I167" s="20" t="str">
        <f t="shared" si="8"/>
        <v/>
      </c>
      <c r="Y167" s="2"/>
      <c r="Z167" s="5"/>
    </row>
    <row r="168" spans="9:26" x14ac:dyDescent="0.45">
      <c r="I168" s="20" t="str">
        <f t="shared" si="8"/>
        <v/>
      </c>
      <c r="Y168" s="2"/>
      <c r="Z168" s="5"/>
    </row>
    <row r="169" spans="9:26" x14ac:dyDescent="0.45">
      <c r="I169" s="20" t="str">
        <f t="shared" si="8"/>
        <v/>
      </c>
      <c r="Y169" s="2"/>
      <c r="Z169" s="5"/>
    </row>
    <row r="170" spans="9:26" x14ac:dyDescent="0.45">
      <c r="I170" s="20" t="str">
        <f t="shared" si="8"/>
        <v/>
      </c>
      <c r="Y170" s="2"/>
      <c r="Z170" s="5"/>
    </row>
    <row r="171" spans="9:26" x14ac:dyDescent="0.45">
      <c r="I171" s="20" t="str">
        <f t="shared" si="8"/>
        <v/>
      </c>
      <c r="Y171" s="2"/>
      <c r="Z171" s="5"/>
    </row>
    <row r="172" spans="9:26" x14ac:dyDescent="0.45">
      <c r="I172" s="20" t="str">
        <f t="shared" si="8"/>
        <v/>
      </c>
      <c r="Y172" s="2"/>
      <c r="Z172" s="5"/>
    </row>
    <row r="173" spans="9:26" x14ac:dyDescent="0.45">
      <c r="I173" s="20" t="str">
        <f t="shared" si="8"/>
        <v/>
      </c>
      <c r="Y173" s="2"/>
      <c r="Z173" s="5"/>
    </row>
    <row r="174" spans="9:26" x14ac:dyDescent="0.45">
      <c r="I174" s="20" t="str">
        <f t="shared" si="8"/>
        <v/>
      </c>
      <c r="Y174" s="2"/>
      <c r="Z174" s="5"/>
    </row>
    <row r="175" spans="9:26" x14ac:dyDescent="0.45">
      <c r="I175" s="20" t="str">
        <f t="shared" si="8"/>
        <v/>
      </c>
      <c r="Y175" s="2"/>
      <c r="Z175" s="5"/>
    </row>
    <row r="176" spans="9:26" x14ac:dyDescent="0.45">
      <c r="I176" s="20" t="str">
        <f t="shared" si="8"/>
        <v/>
      </c>
      <c r="Y176" s="2"/>
      <c r="Z176" s="5"/>
    </row>
    <row r="177" spans="9:26" x14ac:dyDescent="0.45">
      <c r="I177" s="20" t="str">
        <f t="shared" si="8"/>
        <v/>
      </c>
      <c r="Y177" s="2"/>
      <c r="Z177" s="5"/>
    </row>
    <row r="178" spans="9:26" x14ac:dyDescent="0.45">
      <c r="I178" s="20" t="str">
        <f t="shared" si="8"/>
        <v/>
      </c>
      <c r="Y178" s="2"/>
      <c r="Z178" s="5"/>
    </row>
    <row r="179" spans="9:26" x14ac:dyDescent="0.45">
      <c r="I179" s="20" t="str">
        <f t="shared" si="8"/>
        <v/>
      </c>
      <c r="Y179" s="2"/>
      <c r="Z179" s="5"/>
    </row>
    <row r="180" spans="9:26" x14ac:dyDescent="0.45">
      <c r="I180" s="20" t="str">
        <f t="shared" si="8"/>
        <v/>
      </c>
      <c r="Y180" s="2"/>
      <c r="Z180" s="5"/>
    </row>
    <row r="181" spans="9:26" x14ac:dyDescent="0.45">
      <c r="I181" s="20" t="str">
        <f t="shared" si="8"/>
        <v/>
      </c>
      <c r="Y181" s="2"/>
      <c r="Z181" s="5"/>
    </row>
    <row r="182" spans="9:26" x14ac:dyDescent="0.45">
      <c r="I182" s="20" t="str">
        <f t="shared" si="8"/>
        <v/>
      </c>
      <c r="Y182" s="2"/>
      <c r="Z182" s="5"/>
    </row>
    <row r="183" spans="9:26" x14ac:dyDescent="0.45">
      <c r="I183" s="20" t="str">
        <f t="shared" si="8"/>
        <v/>
      </c>
      <c r="Y183" s="2"/>
      <c r="Z183" s="5"/>
    </row>
    <row r="184" spans="9:26" x14ac:dyDescent="0.45">
      <c r="I184" s="20" t="str">
        <f t="shared" si="8"/>
        <v/>
      </c>
      <c r="Y184" s="2"/>
      <c r="Z184" s="5"/>
    </row>
    <row r="185" spans="9:26" x14ac:dyDescent="0.45">
      <c r="I185" s="20" t="str">
        <f t="shared" si="8"/>
        <v/>
      </c>
      <c r="Y185" s="2"/>
      <c r="Z185" s="5"/>
    </row>
    <row r="186" spans="9:26" x14ac:dyDescent="0.45">
      <c r="I186" s="20" t="str">
        <f t="shared" si="8"/>
        <v/>
      </c>
      <c r="Y186" s="2"/>
      <c r="Z186" s="5"/>
    </row>
    <row r="187" spans="9:26" x14ac:dyDescent="0.45">
      <c r="I187" s="20" t="str">
        <f t="shared" si="8"/>
        <v/>
      </c>
      <c r="Y187" s="2"/>
      <c r="Z187" s="5"/>
    </row>
    <row r="188" spans="9:26" x14ac:dyDescent="0.45">
      <c r="I188" s="20" t="str">
        <f t="shared" si="8"/>
        <v/>
      </c>
      <c r="Y188" s="2"/>
      <c r="Z188" s="5"/>
    </row>
    <row r="189" spans="9:26" x14ac:dyDescent="0.45">
      <c r="I189" s="20" t="str">
        <f t="shared" si="8"/>
        <v/>
      </c>
      <c r="Y189" s="2"/>
      <c r="Z189" s="5"/>
    </row>
    <row r="190" spans="9:26" x14ac:dyDescent="0.45">
      <c r="I190" s="20" t="str">
        <f t="shared" si="8"/>
        <v/>
      </c>
      <c r="Y190" s="2"/>
      <c r="Z190" s="5"/>
    </row>
    <row r="191" spans="9:26" x14ac:dyDescent="0.45">
      <c r="I191" s="20" t="str">
        <f t="shared" si="8"/>
        <v/>
      </c>
      <c r="Y191" s="2"/>
      <c r="Z191" s="5"/>
    </row>
    <row r="192" spans="9:26" x14ac:dyDescent="0.45">
      <c r="I192" s="20" t="str">
        <f t="shared" si="8"/>
        <v/>
      </c>
      <c r="Y192" s="2"/>
      <c r="Z192" s="5"/>
    </row>
    <row r="193" spans="9:26" x14ac:dyDescent="0.45">
      <c r="I193" s="20" t="str">
        <f t="shared" si="8"/>
        <v/>
      </c>
      <c r="Y193" s="2"/>
      <c r="Z193" s="5"/>
    </row>
    <row r="194" spans="9:26" x14ac:dyDescent="0.45">
      <c r="I194" s="20" t="str">
        <f t="shared" si="8"/>
        <v/>
      </c>
      <c r="Y194" s="2"/>
      <c r="Z194" s="5"/>
    </row>
    <row r="195" spans="9:26" x14ac:dyDescent="0.45">
      <c r="I195" s="20" t="str">
        <f t="shared" si="8"/>
        <v/>
      </c>
      <c r="Y195" s="2"/>
      <c r="Z195" s="5"/>
    </row>
    <row r="196" spans="9:26" x14ac:dyDescent="0.45">
      <c r="I196" s="20" t="str">
        <f t="shared" si="8"/>
        <v/>
      </c>
      <c r="Y196" s="2"/>
      <c r="Z196" s="5"/>
    </row>
    <row r="197" spans="9:26" x14ac:dyDescent="0.45">
      <c r="I197" s="20" t="str">
        <f t="shared" si="8"/>
        <v/>
      </c>
      <c r="Y197" s="2"/>
      <c r="Z197" s="5"/>
    </row>
    <row r="198" spans="9:26" x14ac:dyDescent="0.45">
      <c r="I198" s="20" t="str">
        <f t="shared" si="8"/>
        <v/>
      </c>
      <c r="Y198" s="2"/>
      <c r="Z198" s="5"/>
    </row>
    <row r="199" spans="9:26" x14ac:dyDescent="0.45">
      <c r="I199" s="20" t="str">
        <f t="shared" si="8"/>
        <v/>
      </c>
      <c r="Y199" s="2"/>
      <c r="Z199" s="5"/>
    </row>
    <row r="200" spans="9:26" x14ac:dyDescent="0.45">
      <c r="I200" s="20" t="str">
        <f t="shared" si="8"/>
        <v/>
      </c>
      <c r="Y200" s="2"/>
      <c r="Z200" s="5"/>
    </row>
    <row r="201" spans="9:26" x14ac:dyDescent="0.45">
      <c r="I201" s="20" t="str">
        <f t="shared" si="8"/>
        <v/>
      </c>
      <c r="Y201" s="2"/>
      <c r="Z201" s="5"/>
    </row>
    <row r="202" spans="9:26" x14ac:dyDescent="0.45">
      <c r="I202" s="20" t="str">
        <f t="shared" si="8"/>
        <v/>
      </c>
      <c r="Y202" s="2"/>
      <c r="Z202" s="5"/>
    </row>
    <row r="203" spans="9:26" x14ac:dyDescent="0.45">
      <c r="I203" s="20" t="str">
        <f t="shared" si="8"/>
        <v/>
      </c>
      <c r="Y203" s="2"/>
      <c r="Z203" s="5"/>
    </row>
    <row r="204" spans="9:26" x14ac:dyDescent="0.45">
      <c r="I204" s="20" t="str">
        <f t="shared" si="8"/>
        <v/>
      </c>
      <c r="Y204" s="2"/>
      <c r="Z204" s="5"/>
    </row>
    <row r="205" spans="9:26" x14ac:dyDescent="0.45">
      <c r="I205" s="20" t="str">
        <f t="shared" si="8"/>
        <v/>
      </c>
      <c r="Y205" s="2"/>
      <c r="Z205" s="5"/>
    </row>
    <row r="206" spans="9:26" x14ac:dyDescent="0.45">
      <c r="I206" s="20" t="str">
        <f t="shared" si="8"/>
        <v/>
      </c>
      <c r="Y206" s="2"/>
      <c r="Z206" s="5"/>
    </row>
    <row r="207" spans="9:26" x14ac:dyDescent="0.45">
      <c r="I207" s="20" t="str">
        <f t="shared" si="8"/>
        <v/>
      </c>
      <c r="Y207" s="2"/>
      <c r="Z207" s="5"/>
    </row>
    <row r="208" spans="9:26" x14ac:dyDescent="0.45">
      <c r="I208" s="20" t="str">
        <f t="shared" si="8"/>
        <v/>
      </c>
      <c r="Y208" s="2"/>
      <c r="Z208" s="5"/>
    </row>
    <row r="209" spans="9:26" x14ac:dyDescent="0.45">
      <c r="I209" s="20" t="str">
        <f t="shared" si="8"/>
        <v/>
      </c>
      <c r="Y209" s="2"/>
      <c r="Z209" s="5"/>
    </row>
    <row r="210" spans="9:26" x14ac:dyDescent="0.45">
      <c r="I210" s="20" t="str">
        <f t="shared" si="8"/>
        <v/>
      </c>
      <c r="Y210" s="2"/>
      <c r="Z210" s="5"/>
    </row>
    <row r="211" spans="9:26" x14ac:dyDescent="0.45">
      <c r="I211" s="20" t="str">
        <f t="shared" si="8"/>
        <v/>
      </c>
      <c r="Y211" s="2"/>
      <c r="Z211" s="5"/>
    </row>
    <row r="212" spans="9:26" x14ac:dyDescent="0.45">
      <c r="I212" s="20" t="str">
        <f t="shared" si="8"/>
        <v/>
      </c>
      <c r="Y212" s="2"/>
      <c r="Z212" s="5"/>
    </row>
    <row r="213" spans="9:26" x14ac:dyDescent="0.45">
      <c r="I213" s="20" t="str">
        <f t="shared" si="8"/>
        <v/>
      </c>
      <c r="Y213" s="2"/>
      <c r="Z213" s="5"/>
    </row>
    <row r="214" spans="9:26" x14ac:dyDescent="0.45">
      <c r="I214" s="20" t="str">
        <f t="shared" si="8"/>
        <v/>
      </c>
      <c r="Y214" s="2"/>
      <c r="Z214" s="5"/>
    </row>
    <row r="215" spans="9:26" x14ac:dyDescent="0.45">
      <c r="I215" s="20" t="str">
        <f t="shared" si="8"/>
        <v/>
      </c>
      <c r="Y215" s="2"/>
      <c r="Z215" s="5"/>
    </row>
    <row r="216" spans="9:26" x14ac:dyDescent="0.45">
      <c r="I216" s="20" t="str">
        <f t="shared" si="8"/>
        <v/>
      </c>
      <c r="Y216" s="2"/>
      <c r="Z216" s="5"/>
    </row>
    <row r="217" spans="9:26" x14ac:dyDescent="0.45">
      <c r="I217" s="20" t="str">
        <f t="shared" si="8"/>
        <v/>
      </c>
      <c r="Y217" s="2"/>
      <c r="Z217" s="5"/>
    </row>
    <row r="218" spans="9:26" x14ac:dyDescent="0.45">
      <c r="I218" s="20" t="str">
        <f t="shared" si="8"/>
        <v/>
      </c>
      <c r="Y218" s="2"/>
      <c r="Z218" s="5"/>
    </row>
    <row r="219" spans="9:26" x14ac:dyDescent="0.45">
      <c r="I219" s="20" t="str">
        <f t="shared" si="8"/>
        <v/>
      </c>
      <c r="Y219" s="2"/>
      <c r="Z219" s="5"/>
    </row>
    <row r="220" spans="9:26" x14ac:dyDescent="0.45">
      <c r="I220" s="20" t="str">
        <f t="shared" ref="I220:I283" si="9">IF($D220&lt;&gt;"","Equal Allocation","")</f>
        <v/>
      </c>
      <c r="Y220" s="2"/>
      <c r="Z220" s="5"/>
    </row>
    <row r="221" spans="9:26" x14ac:dyDescent="0.45">
      <c r="I221" s="20" t="str">
        <f t="shared" si="9"/>
        <v/>
      </c>
      <c r="Y221" s="2"/>
      <c r="Z221" s="5"/>
    </row>
    <row r="222" spans="9:26" x14ac:dyDescent="0.45">
      <c r="I222" s="20" t="str">
        <f t="shared" si="9"/>
        <v/>
      </c>
      <c r="Y222" s="2"/>
      <c r="Z222" s="5"/>
    </row>
    <row r="223" spans="9:26" x14ac:dyDescent="0.45">
      <c r="I223" s="20" t="str">
        <f t="shared" si="9"/>
        <v/>
      </c>
      <c r="Y223" s="2"/>
      <c r="Z223" s="5"/>
    </row>
    <row r="224" spans="9:26" x14ac:dyDescent="0.45">
      <c r="I224" s="20" t="str">
        <f t="shared" si="9"/>
        <v/>
      </c>
      <c r="Y224" s="2"/>
      <c r="Z224" s="5"/>
    </row>
    <row r="225" spans="9:26" x14ac:dyDescent="0.45">
      <c r="I225" s="20" t="str">
        <f t="shared" si="9"/>
        <v/>
      </c>
      <c r="Y225" s="2"/>
      <c r="Z225" s="5"/>
    </row>
    <row r="226" spans="9:26" x14ac:dyDescent="0.45">
      <c r="I226" s="20" t="str">
        <f t="shared" si="9"/>
        <v/>
      </c>
      <c r="Y226" s="2"/>
      <c r="Z226" s="5"/>
    </row>
    <row r="227" spans="9:26" x14ac:dyDescent="0.45">
      <c r="I227" s="20" t="str">
        <f t="shared" si="9"/>
        <v/>
      </c>
      <c r="Y227" s="2"/>
      <c r="Z227" s="5"/>
    </row>
    <row r="228" spans="9:26" x14ac:dyDescent="0.45">
      <c r="I228" s="20" t="str">
        <f t="shared" si="9"/>
        <v/>
      </c>
      <c r="Y228" s="2"/>
      <c r="Z228" s="5"/>
    </row>
    <row r="229" spans="9:26" x14ac:dyDescent="0.45">
      <c r="I229" s="20" t="str">
        <f t="shared" si="9"/>
        <v/>
      </c>
      <c r="Y229" s="2"/>
      <c r="Z229" s="5"/>
    </row>
    <row r="230" spans="9:26" x14ac:dyDescent="0.45">
      <c r="I230" s="20" t="str">
        <f t="shared" si="9"/>
        <v/>
      </c>
      <c r="Y230" s="2"/>
      <c r="Z230" s="5"/>
    </row>
    <row r="231" spans="9:26" x14ac:dyDescent="0.45">
      <c r="I231" s="20" t="str">
        <f t="shared" si="9"/>
        <v/>
      </c>
      <c r="Y231" s="2"/>
      <c r="Z231" s="5"/>
    </row>
    <row r="232" spans="9:26" x14ac:dyDescent="0.45">
      <c r="I232" s="20" t="str">
        <f t="shared" si="9"/>
        <v/>
      </c>
      <c r="Y232" s="2"/>
      <c r="Z232" s="5"/>
    </row>
    <row r="233" spans="9:26" x14ac:dyDescent="0.45">
      <c r="I233" s="20" t="str">
        <f t="shared" si="9"/>
        <v/>
      </c>
      <c r="Y233" s="2"/>
      <c r="Z233" s="5"/>
    </row>
    <row r="234" spans="9:26" x14ac:dyDescent="0.45">
      <c r="I234" s="20" t="str">
        <f t="shared" si="9"/>
        <v/>
      </c>
      <c r="Y234" s="2"/>
      <c r="Z234" s="5"/>
    </row>
    <row r="235" spans="9:26" x14ac:dyDescent="0.45">
      <c r="I235" s="20" t="str">
        <f t="shared" si="9"/>
        <v/>
      </c>
      <c r="Y235" s="2"/>
      <c r="Z235" s="5"/>
    </row>
    <row r="236" spans="9:26" x14ac:dyDescent="0.45">
      <c r="I236" s="20" t="str">
        <f t="shared" si="9"/>
        <v/>
      </c>
      <c r="Y236" s="2"/>
      <c r="Z236" s="5"/>
    </row>
    <row r="237" spans="9:26" x14ac:dyDescent="0.45">
      <c r="I237" s="20" t="str">
        <f t="shared" si="9"/>
        <v/>
      </c>
      <c r="Y237" s="2"/>
      <c r="Z237" s="5"/>
    </row>
    <row r="238" spans="9:26" x14ac:dyDescent="0.45">
      <c r="I238" s="20" t="str">
        <f t="shared" si="9"/>
        <v/>
      </c>
      <c r="Y238" s="2"/>
      <c r="Z238" s="5"/>
    </row>
    <row r="239" spans="9:26" x14ac:dyDescent="0.45">
      <c r="I239" s="20" t="str">
        <f t="shared" si="9"/>
        <v/>
      </c>
      <c r="Y239" s="2"/>
      <c r="Z239" s="5"/>
    </row>
    <row r="240" spans="9:26" x14ac:dyDescent="0.45">
      <c r="I240" s="20" t="str">
        <f t="shared" si="9"/>
        <v/>
      </c>
      <c r="Y240" s="2"/>
      <c r="Z240" s="5"/>
    </row>
    <row r="241" spans="9:26" x14ac:dyDescent="0.45">
      <c r="I241" s="20" t="str">
        <f t="shared" si="9"/>
        <v/>
      </c>
      <c r="Y241" s="2"/>
      <c r="Z241" s="5"/>
    </row>
    <row r="242" spans="9:26" x14ac:dyDescent="0.45">
      <c r="I242" s="20" t="str">
        <f t="shared" si="9"/>
        <v/>
      </c>
      <c r="Y242" s="2"/>
      <c r="Z242" s="5"/>
    </row>
    <row r="243" spans="9:26" x14ac:dyDescent="0.45">
      <c r="I243" s="20" t="str">
        <f t="shared" si="9"/>
        <v/>
      </c>
      <c r="Y243" s="2"/>
      <c r="Z243" s="5"/>
    </row>
    <row r="244" spans="9:26" x14ac:dyDescent="0.45">
      <c r="I244" s="20" t="str">
        <f t="shared" si="9"/>
        <v/>
      </c>
      <c r="Y244" s="2"/>
      <c r="Z244" s="5"/>
    </row>
    <row r="245" spans="9:26" x14ac:dyDescent="0.45">
      <c r="I245" s="20" t="str">
        <f t="shared" si="9"/>
        <v/>
      </c>
      <c r="Y245" s="2"/>
      <c r="Z245" s="5"/>
    </row>
    <row r="246" spans="9:26" x14ac:dyDescent="0.45">
      <c r="I246" s="20" t="str">
        <f t="shared" si="9"/>
        <v/>
      </c>
      <c r="Y246" s="2"/>
      <c r="Z246" s="5"/>
    </row>
    <row r="247" spans="9:26" x14ac:dyDescent="0.45">
      <c r="I247" s="20" t="str">
        <f t="shared" si="9"/>
        <v/>
      </c>
      <c r="Y247" s="2"/>
      <c r="Z247" s="5"/>
    </row>
    <row r="248" spans="9:26" x14ac:dyDescent="0.45">
      <c r="I248" s="20" t="str">
        <f t="shared" si="9"/>
        <v/>
      </c>
      <c r="Y248" s="2"/>
      <c r="Z248" s="5"/>
    </row>
    <row r="249" spans="9:26" x14ac:dyDescent="0.45">
      <c r="I249" s="20" t="str">
        <f t="shared" si="9"/>
        <v/>
      </c>
      <c r="Y249" s="2"/>
      <c r="Z249" s="5"/>
    </row>
    <row r="250" spans="9:26" x14ac:dyDescent="0.45">
      <c r="I250" s="20" t="str">
        <f t="shared" si="9"/>
        <v/>
      </c>
      <c r="Y250" s="2"/>
      <c r="Z250" s="5"/>
    </row>
    <row r="251" spans="9:26" x14ac:dyDescent="0.45">
      <c r="I251" s="20" t="str">
        <f t="shared" si="9"/>
        <v/>
      </c>
      <c r="Y251" s="2"/>
      <c r="Z251" s="5"/>
    </row>
    <row r="252" spans="9:26" x14ac:dyDescent="0.45">
      <c r="I252" s="20" t="str">
        <f t="shared" si="9"/>
        <v/>
      </c>
      <c r="Y252" s="2"/>
      <c r="Z252" s="5"/>
    </row>
    <row r="253" spans="9:26" x14ac:dyDescent="0.45">
      <c r="I253" s="20" t="str">
        <f t="shared" si="9"/>
        <v/>
      </c>
      <c r="Y253" s="2"/>
      <c r="Z253" s="5"/>
    </row>
    <row r="254" spans="9:26" x14ac:dyDescent="0.45">
      <c r="I254" s="20" t="str">
        <f t="shared" si="9"/>
        <v/>
      </c>
      <c r="Y254" s="2"/>
      <c r="Z254" s="5"/>
    </row>
    <row r="255" spans="9:26" x14ac:dyDescent="0.45">
      <c r="I255" s="20" t="str">
        <f t="shared" si="9"/>
        <v/>
      </c>
      <c r="Y255" s="2"/>
      <c r="Z255" s="5"/>
    </row>
    <row r="256" spans="9:26" x14ac:dyDescent="0.45">
      <c r="I256" s="20" t="str">
        <f t="shared" si="9"/>
        <v/>
      </c>
      <c r="Y256" s="2"/>
      <c r="Z256" s="5"/>
    </row>
    <row r="257" spans="9:26" x14ac:dyDescent="0.45">
      <c r="I257" s="20" t="str">
        <f t="shared" si="9"/>
        <v/>
      </c>
      <c r="Y257" s="2"/>
      <c r="Z257" s="5"/>
    </row>
    <row r="258" spans="9:26" x14ac:dyDescent="0.45">
      <c r="I258" s="20" t="str">
        <f t="shared" si="9"/>
        <v/>
      </c>
      <c r="Y258" s="2"/>
      <c r="Z258" s="5"/>
    </row>
    <row r="259" spans="9:26" x14ac:dyDescent="0.45">
      <c r="I259" s="20" t="str">
        <f t="shared" si="9"/>
        <v/>
      </c>
      <c r="Y259" s="2"/>
      <c r="Z259" s="5"/>
    </row>
    <row r="260" spans="9:26" x14ac:dyDescent="0.45">
      <c r="I260" s="20" t="str">
        <f t="shared" si="9"/>
        <v/>
      </c>
      <c r="Y260" s="2"/>
      <c r="Z260" s="5"/>
    </row>
    <row r="261" spans="9:26" x14ac:dyDescent="0.45">
      <c r="I261" s="20" t="str">
        <f t="shared" si="9"/>
        <v/>
      </c>
      <c r="Y261" s="2"/>
      <c r="Z261" s="5"/>
    </row>
    <row r="262" spans="9:26" x14ac:dyDescent="0.45">
      <c r="I262" s="20" t="str">
        <f t="shared" si="9"/>
        <v/>
      </c>
      <c r="Y262" s="2"/>
      <c r="Z262" s="5"/>
    </row>
    <row r="263" spans="9:26" x14ac:dyDescent="0.45">
      <c r="I263" s="20" t="str">
        <f t="shared" si="9"/>
        <v/>
      </c>
      <c r="Y263" s="2"/>
      <c r="Z263" s="5"/>
    </row>
    <row r="264" spans="9:26" x14ac:dyDescent="0.45">
      <c r="I264" s="20" t="str">
        <f t="shared" si="9"/>
        <v/>
      </c>
      <c r="Y264" s="2"/>
      <c r="Z264" s="5"/>
    </row>
    <row r="265" spans="9:26" x14ac:dyDescent="0.45">
      <c r="I265" s="20" t="str">
        <f t="shared" si="9"/>
        <v/>
      </c>
      <c r="Y265" s="2"/>
      <c r="Z265" s="5"/>
    </row>
    <row r="266" spans="9:26" x14ac:dyDescent="0.45">
      <c r="I266" s="20" t="str">
        <f t="shared" si="9"/>
        <v/>
      </c>
      <c r="Y266" s="2"/>
      <c r="Z266" s="5"/>
    </row>
    <row r="267" spans="9:26" x14ac:dyDescent="0.45">
      <c r="I267" s="20" t="str">
        <f t="shared" si="9"/>
        <v/>
      </c>
      <c r="Y267" s="2"/>
      <c r="Z267" s="5"/>
    </row>
    <row r="268" spans="9:26" x14ac:dyDescent="0.45">
      <c r="I268" s="20" t="str">
        <f t="shared" si="9"/>
        <v/>
      </c>
      <c r="Y268" s="2"/>
      <c r="Z268" s="5"/>
    </row>
    <row r="269" spans="9:26" x14ac:dyDescent="0.45">
      <c r="I269" s="20" t="str">
        <f t="shared" si="9"/>
        <v/>
      </c>
      <c r="Y269" s="2"/>
      <c r="Z269" s="5"/>
    </row>
    <row r="270" spans="9:26" x14ac:dyDescent="0.45">
      <c r="I270" s="20" t="str">
        <f t="shared" si="9"/>
        <v/>
      </c>
      <c r="Y270" s="2"/>
      <c r="Z270" s="5"/>
    </row>
    <row r="271" spans="9:26" x14ac:dyDescent="0.45">
      <c r="I271" s="20" t="str">
        <f t="shared" si="9"/>
        <v/>
      </c>
      <c r="Y271" s="2"/>
      <c r="Z271" s="5"/>
    </row>
    <row r="272" spans="9:26" x14ac:dyDescent="0.45">
      <c r="I272" s="20" t="str">
        <f t="shared" si="9"/>
        <v/>
      </c>
      <c r="Y272" s="2"/>
      <c r="Z272" s="5"/>
    </row>
    <row r="273" spans="9:26" x14ac:dyDescent="0.45">
      <c r="I273" s="20" t="str">
        <f t="shared" si="9"/>
        <v/>
      </c>
      <c r="Y273" s="2"/>
      <c r="Z273" s="5"/>
    </row>
    <row r="274" spans="9:26" x14ac:dyDescent="0.45">
      <c r="I274" s="20" t="str">
        <f t="shared" si="9"/>
        <v/>
      </c>
      <c r="Y274" s="2"/>
      <c r="Z274" s="5"/>
    </row>
    <row r="275" spans="9:26" x14ac:dyDescent="0.45">
      <c r="I275" s="20" t="str">
        <f t="shared" si="9"/>
        <v/>
      </c>
      <c r="Y275" s="2"/>
      <c r="Z275" s="5"/>
    </row>
    <row r="276" spans="9:26" x14ac:dyDescent="0.45">
      <c r="I276" s="20" t="str">
        <f t="shared" si="9"/>
        <v/>
      </c>
      <c r="Y276" s="2"/>
      <c r="Z276" s="5"/>
    </row>
    <row r="277" spans="9:26" x14ac:dyDescent="0.45">
      <c r="I277" s="20" t="str">
        <f t="shared" si="9"/>
        <v/>
      </c>
      <c r="Y277" s="2"/>
      <c r="Z277" s="5"/>
    </row>
    <row r="278" spans="9:26" x14ac:dyDescent="0.45">
      <c r="I278" s="20" t="str">
        <f t="shared" si="9"/>
        <v/>
      </c>
      <c r="Y278" s="2"/>
      <c r="Z278" s="5"/>
    </row>
    <row r="279" spans="9:26" x14ac:dyDescent="0.45">
      <c r="I279" s="20" t="str">
        <f t="shared" si="9"/>
        <v/>
      </c>
      <c r="Y279" s="2"/>
      <c r="Z279" s="5"/>
    </row>
    <row r="280" spans="9:26" x14ac:dyDescent="0.45">
      <c r="I280" s="20" t="str">
        <f t="shared" si="9"/>
        <v/>
      </c>
      <c r="Y280" s="2"/>
      <c r="Z280" s="5"/>
    </row>
    <row r="281" spans="9:26" x14ac:dyDescent="0.45">
      <c r="I281" s="20" t="str">
        <f t="shared" si="9"/>
        <v/>
      </c>
      <c r="Y281" s="2"/>
      <c r="Z281" s="5"/>
    </row>
    <row r="282" spans="9:26" x14ac:dyDescent="0.45">
      <c r="I282" s="20" t="str">
        <f t="shared" si="9"/>
        <v/>
      </c>
      <c r="Y282" s="2"/>
      <c r="Z282" s="5"/>
    </row>
    <row r="283" spans="9:26" x14ac:dyDescent="0.45">
      <c r="I283" s="20" t="str">
        <f t="shared" si="9"/>
        <v/>
      </c>
      <c r="Y283" s="2"/>
      <c r="Z283" s="5"/>
    </row>
    <row r="284" spans="9:26" x14ac:dyDescent="0.45">
      <c r="I284" s="20" t="str">
        <f t="shared" ref="I284:I302" si="10">IF($D284&lt;&gt;"","Equal Allocation","")</f>
        <v/>
      </c>
      <c r="Y284" s="2"/>
      <c r="Z284" s="5"/>
    </row>
    <row r="285" spans="9:26" x14ac:dyDescent="0.45">
      <c r="I285" s="20" t="str">
        <f t="shared" si="10"/>
        <v/>
      </c>
      <c r="Y285" s="2"/>
      <c r="Z285" s="5"/>
    </row>
    <row r="286" spans="9:26" x14ac:dyDescent="0.45">
      <c r="I286" s="20" t="str">
        <f t="shared" si="10"/>
        <v/>
      </c>
      <c r="Y286" s="2"/>
      <c r="Z286" s="5"/>
    </row>
    <row r="287" spans="9:26" x14ac:dyDescent="0.45">
      <c r="I287" s="20" t="str">
        <f t="shared" si="10"/>
        <v/>
      </c>
      <c r="Y287" s="2"/>
      <c r="Z287" s="5"/>
    </row>
    <row r="288" spans="9:26" x14ac:dyDescent="0.45">
      <c r="I288" s="20" t="str">
        <f t="shared" si="10"/>
        <v/>
      </c>
      <c r="Y288" s="2"/>
      <c r="Z288" s="5"/>
    </row>
    <row r="289" spans="9:26" x14ac:dyDescent="0.45">
      <c r="I289" s="20" t="str">
        <f t="shared" si="10"/>
        <v/>
      </c>
      <c r="Y289" s="2"/>
      <c r="Z289" s="5"/>
    </row>
    <row r="290" spans="9:26" x14ac:dyDescent="0.45">
      <c r="I290" s="20" t="str">
        <f t="shared" si="10"/>
        <v/>
      </c>
      <c r="Y290" s="2"/>
      <c r="Z290" s="5"/>
    </row>
    <row r="291" spans="9:26" x14ac:dyDescent="0.45">
      <c r="I291" s="20" t="str">
        <f t="shared" si="10"/>
        <v/>
      </c>
      <c r="Y291" s="2"/>
      <c r="Z291" s="5"/>
    </row>
    <row r="292" spans="9:26" x14ac:dyDescent="0.45">
      <c r="I292" s="20" t="str">
        <f t="shared" si="10"/>
        <v/>
      </c>
      <c r="Y292" s="2"/>
      <c r="Z292" s="5"/>
    </row>
    <row r="293" spans="9:26" x14ac:dyDescent="0.45">
      <c r="I293" s="20" t="str">
        <f t="shared" si="10"/>
        <v/>
      </c>
      <c r="Y293" s="2"/>
      <c r="Z293" s="5"/>
    </row>
    <row r="294" spans="9:26" x14ac:dyDescent="0.45">
      <c r="I294" s="20" t="str">
        <f t="shared" si="10"/>
        <v/>
      </c>
      <c r="Y294" s="2"/>
      <c r="Z294" s="5"/>
    </row>
    <row r="295" spans="9:26" x14ac:dyDescent="0.45">
      <c r="I295" s="20" t="str">
        <f t="shared" si="10"/>
        <v/>
      </c>
      <c r="Y295" s="2"/>
      <c r="Z295" s="5"/>
    </row>
    <row r="296" spans="9:26" x14ac:dyDescent="0.45">
      <c r="I296" s="20" t="str">
        <f t="shared" si="10"/>
        <v/>
      </c>
      <c r="Y296" s="2"/>
      <c r="Z296" s="5"/>
    </row>
    <row r="297" spans="9:26" x14ac:dyDescent="0.45">
      <c r="I297" s="20" t="str">
        <f t="shared" si="10"/>
        <v/>
      </c>
      <c r="Y297" s="2"/>
      <c r="Z297" s="5"/>
    </row>
    <row r="298" spans="9:26" x14ac:dyDescent="0.45">
      <c r="I298" s="20" t="str">
        <f t="shared" si="10"/>
        <v/>
      </c>
      <c r="Y298" s="2"/>
      <c r="Z298" s="5"/>
    </row>
    <row r="299" spans="9:26" x14ac:dyDescent="0.45">
      <c r="I299" s="20" t="str">
        <f t="shared" si="10"/>
        <v/>
      </c>
      <c r="Y299" s="2"/>
      <c r="Z299" s="5"/>
    </row>
    <row r="300" spans="9:26" x14ac:dyDescent="0.45">
      <c r="I300" s="20" t="str">
        <f t="shared" si="10"/>
        <v/>
      </c>
      <c r="Y300" s="2"/>
      <c r="Z300" s="5"/>
    </row>
    <row r="301" spans="9:26" x14ac:dyDescent="0.45">
      <c r="I301" s="20" t="str">
        <f t="shared" si="10"/>
        <v/>
      </c>
      <c r="Y301" s="2"/>
      <c r="Z301" s="5"/>
    </row>
    <row r="302" spans="9:26" x14ac:dyDescent="0.45">
      <c r="I302" s="20" t="str">
        <f t="shared" si="10"/>
        <v/>
      </c>
      <c r="Y302" s="2"/>
      <c r="Z302" s="5"/>
    </row>
    <row r="303" spans="9:26" x14ac:dyDescent="0.45">
      <c r="Y303" s="2"/>
      <c r="Z303" s="5"/>
    </row>
    <row r="304" spans="9:26" x14ac:dyDescent="0.45">
      <c r="Y304" s="2"/>
      <c r="Z304" s="5"/>
    </row>
    <row r="305" spans="25:26" x14ac:dyDescent="0.45">
      <c r="Y305" s="2"/>
      <c r="Z305" s="5"/>
    </row>
    <row r="306" spans="25:26" x14ac:dyDescent="0.45">
      <c r="Y306" s="2"/>
      <c r="Z306" s="5"/>
    </row>
    <row r="307" spans="25:26" x14ac:dyDescent="0.45">
      <c r="Y307" s="2"/>
      <c r="Z307" s="5"/>
    </row>
    <row r="308" spans="25:26" x14ac:dyDescent="0.45">
      <c r="Y308" s="2"/>
      <c r="Z308" s="5"/>
    </row>
    <row r="309" spans="25:26" x14ac:dyDescent="0.45">
      <c r="Y309" s="2"/>
      <c r="Z309" s="5"/>
    </row>
    <row r="310" spans="25:26" x14ac:dyDescent="0.45">
      <c r="Y310" s="2"/>
      <c r="Z310" s="5"/>
    </row>
    <row r="311" spans="25:26" x14ac:dyDescent="0.45">
      <c r="Y311" s="2"/>
      <c r="Z311" s="5"/>
    </row>
    <row r="312" spans="25:26" x14ac:dyDescent="0.45">
      <c r="Y312" s="2"/>
      <c r="Z312" s="5"/>
    </row>
    <row r="313" spans="25:26" x14ac:dyDescent="0.45">
      <c r="Y313" s="2"/>
      <c r="Z313" s="5"/>
    </row>
    <row r="314" spans="25:26" x14ac:dyDescent="0.45">
      <c r="Y314" s="2"/>
      <c r="Z314" s="5"/>
    </row>
    <row r="315" spans="25:26" x14ac:dyDescent="0.45">
      <c r="Y315" s="2"/>
      <c r="Z315" s="5"/>
    </row>
    <row r="316" spans="25:26" x14ac:dyDescent="0.45">
      <c r="Y316" s="2"/>
      <c r="Z316" s="5"/>
    </row>
    <row r="317" spans="25:26" x14ac:dyDescent="0.45">
      <c r="Y317" s="2"/>
      <c r="Z317" s="5"/>
    </row>
    <row r="318" spans="25:26" x14ac:dyDescent="0.45">
      <c r="Y318" s="2"/>
      <c r="Z318" s="5"/>
    </row>
    <row r="319" spans="25:26" x14ac:dyDescent="0.45">
      <c r="Y319" s="2"/>
      <c r="Z319" s="5"/>
    </row>
    <row r="320" spans="25:26" x14ac:dyDescent="0.45">
      <c r="Y320" s="2"/>
      <c r="Z320" s="5"/>
    </row>
    <row r="321" spans="25:26" x14ac:dyDescent="0.45">
      <c r="Y321" s="2"/>
      <c r="Z321" s="5"/>
    </row>
    <row r="322" spans="25:26" x14ac:dyDescent="0.45">
      <c r="Y322" s="2"/>
      <c r="Z322" s="5"/>
    </row>
    <row r="323" spans="25:26" x14ac:dyDescent="0.45">
      <c r="Y323" s="2"/>
      <c r="Z323" s="5"/>
    </row>
    <row r="324" spans="25:26" x14ac:dyDescent="0.45">
      <c r="Y324" s="2"/>
      <c r="Z324" s="5"/>
    </row>
    <row r="325" spans="25:26" x14ac:dyDescent="0.45">
      <c r="Y325" s="2"/>
      <c r="Z325" s="5"/>
    </row>
    <row r="326" spans="25:26" x14ac:dyDescent="0.45">
      <c r="Y326" s="2"/>
      <c r="Z326" s="5"/>
    </row>
    <row r="327" spans="25:26" x14ac:dyDescent="0.45">
      <c r="Y327" s="2"/>
      <c r="Z327" s="5"/>
    </row>
    <row r="328" spans="25:26" x14ac:dyDescent="0.45">
      <c r="Y328" s="2"/>
      <c r="Z328" s="5"/>
    </row>
    <row r="329" spans="25:26" x14ac:dyDescent="0.45">
      <c r="Y329" s="2"/>
      <c r="Z329" s="5"/>
    </row>
    <row r="330" spans="25:26" x14ac:dyDescent="0.45">
      <c r="Y330" s="2"/>
      <c r="Z330" s="5"/>
    </row>
    <row r="331" spans="25:26" x14ac:dyDescent="0.45">
      <c r="Y331" s="2"/>
      <c r="Z331" s="5"/>
    </row>
    <row r="332" spans="25:26" x14ac:dyDescent="0.45">
      <c r="Y332" s="2"/>
      <c r="Z332" s="5"/>
    </row>
    <row r="333" spans="25:26" x14ac:dyDescent="0.45">
      <c r="Y333" s="2"/>
      <c r="Z333" s="5"/>
    </row>
    <row r="334" spans="25:26" x14ac:dyDescent="0.45">
      <c r="Y334" s="2"/>
      <c r="Z334" s="5"/>
    </row>
    <row r="335" spans="25:26" x14ac:dyDescent="0.45">
      <c r="Y335" s="2"/>
      <c r="Z335" s="5"/>
    </row>
    <row r="336" spans="25:26" x14ac:dyDescent="0.45">
      <c r="Y336" s="2"/>
      <c r="Z336" s="5"/>
    </row>
    <row r="337" spans="25:26" x14ac:dyDescent="0.45">
      <c r="Y337" s="2"/>
      <c r="Z337" s="5"/>
    </row>
    <row r="338" spans="25:26" x14ac:dyDescent="0.45">
      <c r="Y338" s="2"/>
      <c r="Z338" s="5"/>
    </row>
    <row r="339" spans="25:26" x14ac:dyDescent="0.45">
      <c r="Y339" s="2"/>
      <c r="Z339" s="5"/>
    </row>
    <row r="340" spans="25:26" x14ac:dyDescent="0.45">
      <c r="Y340" s="2"/>
      <c r="Z340" s="5"/>
    </row>
    <row r="341" spans="25:26" x14ac:dyDescent="0.45">
      <c r="Y341" s="2"/>
      <c r="Z341" s="5"/>
    </row>
    <row r="342" spans="25:26" x14ac:dyDescent="0.45">
      <c r="Y342" s="2"/>
      <c r="Z342" s="5"/>
    </row>
    <row r="343" spans="25:26" x14ac:dyDescent="0.45">
      <c r="Y343" s="2"/>
      <c r="Z343" s="5"/>
    </row>
    <row r="344" spans="25:26" x14ac:dyDescent="0.45">
      <c r="Y344" s="2"/>
      <c r="Z344" s="5"/>
    </row>
    <row r="345" spans="25:26" x14ac:dyDescent="0.45">
      <c r="Y345" s="2"/>
      <c r="Z345" s="5"/>
    </row>
    <row r="346" spans="25:26" x14ac:dyDescent="0.45">
      <c r="Y346" s="2"/>
      <c r="Z346" s="5"/>
    </row>
    <row r="347" spans="25:26" x14ac:dyDescent="0.45">
      <c r="Y347" s="2"/>
      <c r="Z347" s="5"/>
    </row>
    <row r="348" spans="25:26" x14ac:dyDescent="0.45">
      <c r="Y348" s="2"/>
      <c r="Z348" s="5"/>
    </row>
    <row r="349" spans="25:26" x14ac:dyDescent="0.45">
      <c r="Y349" s="2"/>
      <c r="Z349" s="5"/>
    </row>
    <row r="350" spans="25:26" x14ac:dyDescent="0.45">
      <c r="Y350" s="2"/>
      <c r="Z350" s="5"/>
    </row>
    <row r="351" spans="25:26" x14ac:dyDescent="0.45">
      <c r="Y351" s="2"/>
      <c r="Z351" s="5"/>
    </row>
    <row r="352" spans="25:26" x14ac:dyDescent="0.45">
      <c r="Y352" s="2"/>
      <c r="Z352" s="5"/>
    </row>
    <row r="353" spans="25:26" x14ac:dyDescent="0.45">
      <c r="Y353" s="2"/>
      <c r="Z353" s="5"/>
    </row>
    <row r="354" spans="25:26" x14ac:dyDescent="0.45">
      <c r="Y354" s="2"/>
      <c r="Z354" s="5"/>
    </row>
    <row r="355" spans="25:26" x14ac:dyDescent="0.45">
      <c r="Y355" s="2"/>
      <c r="Z355" s="5"/>
    </row>
    <row r="356" spans="25:26" x14ac:dyDescent="0.45">
      <c r="Y356" s="2"/>
      <c r="Z356" s="5"/>
    </row>
    <row r="357" spans="25:26" x14ac:dyDescent="0.45">
      <c r="Y357" s="2"/>
      <c r="Z357" s="5"/>
    </row>
    <row r="358" spans="25:26" x14ac:dyDescent="0.45">
      <c r="Y358" s="2"/>
      <c r="Z358" s="5"/>
    </row>
    <row r="359" spans="25:26" x14ac:dyDescent="0.45">
      <c r="Y359" s="2"/>
      <c r="Z359" s="5"/>
    </row>
    <row r="360" spans="25:26" x14ac:dyDescent="0.45">
      <c r="Y360" s="2"/>
      <c r="Z360" s="5"/>
    </row>
    <row r="361" spans="25:26" x14ac:dyDescent="0.45">
      <c r="Y361" s="2"/>
      <c r="Z361" s="5"/>
    </row>
    <row r="362" spans="25:26" x14ac:dyDescent="0.45">
      <c r="Y362" s="2"/>
      <c r="Z362" s="5"/>
    </row>
    <row r="363" spans="25:26" x14ac:dyDescent="0.45">
      <c r="Y363" s="2"/>
      <c r="Z363" s="5"/>
    </row>
    <row r="364" spans="25:26" x14ac:dyDescent="0.45">
      <c r="Y364" s="2"/>
      <c r="Z364" s="5"/>
    </row>
    <row r="365" spans="25:26" x14ac:dyDescent="0.45">
      <c r="Y365" s="2"/>
      <c r="Z365" s="5"/>
    </row>
    <row r="366" spans="25:26" x14ac:dyDescent="0.45">
      <c r="Y366" s="2"/>
      <c r="Z366" s="5"/>
    </row>
    <row r="367" spans="25:26" x14ac:dyDescent="0.45">
      <c r="Y367" s="2"/>
      <c r="Z367" s="5"/>
    </row>
    <row r="368" spans="25:26" x14ac:dyDescent="0.45">
      <c r="Y368" s="2"/>
      <c r="Z368" s="5"/>
    </row>
    <row r="369" spans="25:26" x14ac:dyDescent="0.45">
      <c r="Y369" s="2"/>
      <c r="Z369" s="5"/>
    </row>
    <row r="370" spans="25:26" x14ac:dyDescent="0.45">
      <c r="Y370" s="2"/>
      <c r="Z370" s="5"/>
    </row>
    <row r="371" spans="25:26" x14ac:dyDescent="0.45">
      <c r="Y371" s="2"/>
      <c r="Z371" s="5"/>
    </row>
    <row r="372" spans="25:26" x14ac:dyDescent="0.45">
      <c r="Y372" s="2"/>
      <c r="Z372" s="5"/>
    </row>
    <row r="373" spans="25:26" x14ac:dyDescent="0.45">
      <c r="Y373" s="2"/>
      <c r="Z373" s="5"/>
    </row>
    <row r="374" spans="25:26" x14ac:dyDescent="0.45">
      <c r="Y374" s="2"/>
      <c r="Z374" s="5"/>
    </row>
    <row r="375" spans="25:26" x14ac:dyDescent="0.45">
      <c r="Y375" s="2"/>
      <c r="Z375" s="5"/>
    </row>
    <row r="376" spans="25:26" x14ac:dyDescent="0.45">
      <c r="Y376" s="2"/>
      <c r="Z376" s="5"/>
    </row>
    <row r="377" spans="25:26" x14ac:dyDescent="0.45">
      <c r="Y377" s="2"/>
      <c r="Z377" s="5"/>
    </row>
    <row r="378" spans="25:26" x14ac:dyDescent="0.45">
      <c r="Y378" s="2"/>
      <c r="Z378" s="5"/>
    </row>
    <row r="379" spans="25:26" x14ac:dyDescent="0.45">
      <c r="Y379" s="2"/>
      <c r="Z379" s="5"/>
    </row>
    <row r="380" spans="25:26" x14ac:dyDescent="0.45">
      <c r="Y380" s="2"/>
      <c r="Z380" s="5"/>
    </row>
    <row r="381" spans="25:26" x14ac:dyDescent="0.45">
      <c r="Y381" s="2"/>
      <c r="Z381" s="5"/>
    </row>
    <row r="382" spans="25:26" x14ac:dyDescent="0.45">
      <c r="Y382" s="2"/>
      <c r="Z382" s="5"/>
    </row>
    <row r="383" spans="25:26" x14ac:dyDescent="0.45">
      <c r="Y383" s="2"/>
      <c r="Z383" s="5"/>
    </row>
    <row r="384" spans="25:26" x14ac:dyDescent="0.45">
      <c r="Y384" s="2"/>
      <c r="Z384" s="5"/>
    </row>
    <row r="385" spans="25:26" x14ac:dyDescent="0.45">
      <c r="Y385" s="2"/>
      <c r="Z385" s="5"/>
    </row>
    <row r="386" spans="25:26" x14ac:dyDescent="0.45">
      <c r="Y386" s="2"/>
      <c r="Z386" s="5"/>
    </row>
    <row r="387" spans="25:26" x14ac:dyDescent="0.45">
      <c r="Y387" s="2"/>
      <c r="Z387" s="5"/>
    </row>
    <row r="388" spans="25:26" x14ac:dyDescent="0.45">
      <c r="Y388" s="2"/>
      <c r="Z388" s="5"/>
    </row>
    <row r="389" spans="25:26" x14ac:dyDescent="0.45">
      <c r="Y389" s="2"/>
      <c r="Z389" s="5"/>
    </row>
    <row r="390" spans="25:26" x14ac:dyDescent="0.45">
      <c r="Y390" s="2"/>
      <c r="Z390" s="5"/>
    </row>
    <row r="391" spans="25:26" x14ac:dyDescent="0.45">
      <c r="Y391" s="2"/>
      <c r="Z391" s="5"/>
    </row>
    <row r="392" spans="25:26" x14ac:dyDescent="0.45">
      <c r="Y392" s="2"/>
      <c r="Z392" s="5"/>
    </row>
    <row r="393" spans="25:26" x14ac:dyDescent="0.45">
      <c r="Y393" s="2"/>
      <c r="Z393" s="5"/>
    </row>
    <row r="394" spans="25:26" x14ac:dyDescent="0.45">
      <c r="Y394" s="2"/>
      <c r="Z394" s="5"/>
    </row>
    <row r="395" spans="25:26" x14ac:dyDescent="0.45">
      <c r="Y395" s="2"/>
      <c r="Z395" s="5"/>
    </row>
    <row r="396" spans="25:26" x14ac:dyDescent="0.45">
      <c r="Y396" s="2"/>
      <c r="Z396" s="5"/>
    </row>
    <row r="397" spans="25:26" x14ac:dyDescent="0.45">
      <c r="Y397" s="2"/>
      <c r="Z397" s="5"/>
    </row>
    <row r="398" spans="25:26" x14ac:dyDescent="0.45">
      <c r="Y398" s="2"/>
      <c r="Z398" s="5"/>
    </row>
    <row r="399" spans="25:26" x14ac:dyDescent="0.45">
      <c r="Y399" s="2"/>
      <c r="Z399" s="5"/>
    </row>
    <row r="400" spans="25:26" x14ac:dyDescent="0.45">
      <c r="Y400" s="2"/>
      <c r="Z400" s="5"/>
    </row>
    <row r="401" spans="25:26" x14ac:dyDescent="0.45">
      <c r="Y401" s="2"/>
      <c r="Z401" s="5"/>
    </row>
    <row r="402" spans="25:26" x14ac:dyDescent="0.45">
      <c r="Y402" s="2"/>
      <c r="Z402" s="5"/>
    </row>
    <row r="403" spans="25:26" x14ac:dyDescent="0.45">
      <c r="Y403" s="2"/>
      <c r="Z403" s="5"/>
    </row>
    <row r="404" spans="25:26" x14ac:dyDescent="0.45">
      <c r="Y404" s="2"/>
      <c r="Z404" s="5"/>
    </row>
    <row r="405" spans="25:26" x14ac:dyDescent="0.45">
      <c r="Y405" s="2"/>
      <c r="Z405" s="5"/>
    </row>
    <row r="406" spans="25:26" x14ac:dyDescent="0.45">
      <c r="Y406" s="2"/>
      <c r="Z406" s="5"/>
    </row>
    <row r="407" spans="25:26" x14ac:dyDescent="0.45">
      <c r="Y407" s="2"/>
      <c r="Z407" s="5"/>
    </row>
    <row r="408" spans="25:26" x14ac:dyDescent="0.45">
      <c r="Y408" s="2"/>
      <c r="Z408" s="5"/>
    </row>
    <row r="409" spans="25:26" x14ac:dyDescent="0.45">
      <c r="Y409" s="2"/>
      <c r="Z409" s="5"/>
    </row>
    <row r="410" spans="25:26" x14ac:dyDescent="0.45">
      <c r="Y410" s="2"/>
      <c r="Z410" s="5"/>
    </row>
    <row r="411" spans="25:26" x14ac:dyDescent="0.45">
      <c r="Y411" s="2"/>
      <c r="Z411" s="5"/>
    </row>
    <row r="412" spans="25:26" x14ac:dyDescent="0.45">
      <c r="Y412" s="2"/>
      <c r="Z412" s="5"/>
    </row>
    <row r="413" spans="25:26" x14ac:dyDescent="0.45">
      <c r="Y413" s="2"/>
      <c r="Z413" s="5"/>
    </row>
    <row r="414" spans="25:26" x14ac:dyDescent="0.45">
      <c r="Y414" s="2"/>
      <c r="Z414" s="5"/>
    </row>
    <row r="415" spans="25:26" x14ac:dyDescent="0.45">
      <c r="Y415" s="2"/>
      <c r="Z415" s="5"/>
    </row>
    <row r="416" spans="25:26" x14ac:dyDescent="0.45">
      <c r="Y416" s="2"/>
      <c r="Z416" s="5"/>
    </row>
    <row r="417" spans="25:26" x14ac:dyDescent="0.45">
      <c r="Y417" s="2"/>
      <c r="Z417" s="5"/>
    </row>
    <row r="418" spans="25:26" x14ac:dyDescent="0.45">
      <c r="Y418" s="2"/>
      <c r="Z418" s="5"/>
    </row>
    <row r="419" spans="25:26" x14ac:dyDescent="0.45">
      <c r="Y419" s="2"/>
      <c r="Z419" s="5"/>
    </row>
    <row r="420" spans="25:26" x14ac:dyDescent="0.45">
      <c r="Y420" s="2"/>
      <c r="Z420" s="5"/>
    </row>
    <row r="421" spans="25:26" x14ac:dyDescent="0.45">
      <c r="Y421" s="2"/>
      <c r="Z421" s="5"/>
    </row>
    <row r="422" spans="25:26" x14ac:dyDescent="0.45">
      <c r="Y422" s="2"/>
      <c r="Z422" s="5"/>
    </row>
    <row r="423" spans="25:26" x14ac:dyDescent="0.45">
      <c r="Y423" s="2"/>
      <c r="Z423" s="5"/>
    </row>
    <row r="424" spans="25:26" x14ac:dyDescent="0.45">
      <c r="Y424" s="2"/>
      <c r="Z424" s="5"/>
    </row>
    <row r="425" spans="25:26" x14ac:dyDescent="0.45">
      <c r="Y425" s="2"/>
      <c r="Z425" s="5"/>
    </row>
    <row r="426" spans="25:26" x14ac:dyDescent="0.45">
      <c r="Y426" s="2"/>
      <c r="Z426" s="5"/>
    </row>
    <row r="427" spans="25:26" x14ac:dyDescent="0.45">
      <c r="Y427" s="2"/>
      <c r="Z427" s="5"/>
    </row>
    <row r="428" spans="25:26" x14ac:dyDescent="0.45">
      <c r="Y428" s="2"/>
      <c r="Z428" s="5"/>
    </row>
    <row r="429" spans="25:26" x14ac:dyDescent="0.45">
      <c r="Y429" s="2"/>
      <c r="Z429" s="5"/>
    </row>
    <row r="430" spans="25:26" x14ac:dyDescent="0.45">
      <c r="Y430" s="2"/>
      <c r="Z430" s="5"/>
    </row>
    <row r="431" spans="25:26" x14ac:dyDescent="0.45">
      <c r="Y431" s="2"/>
      <c r="Z431" s="5"/>
    </row>
    <row r="432" spans="25:26" x14ac:dyDescent="0.45">
      <c r="Y432" s="2"/>
      <c r="Z432" s="5"/>
    </row>
    <row r="433" spans="25:26" x14ac:dyDescent="0.45">
      <c r="Y433" s="2"/>
      <c r="Z433" s="5"/>
    </row>
    <row r="434" spans="25:26" x14ac:dyDescent="0.45">
      <c r="Y434" s="2"/>
      <c r="Z434" s="5"/>
    </row>
    <row r="435" spans="25:26" x14ac:dyDescent="0.45">
      <c r="Y435" s="2"/>
      <c r="Z435" s="5"/>
    </row>
    <row r="436" spans="25:26" x14ac:dyDescent="0.45">
      <c r="Y436" s="2"/>
      <c r="Z436" s="5"/>
    </row>
    <row r="437" spans="25:26" x14ac:dyDescent="0.45">
      <c r="Y437" s="2"/>
      <c r="Z437" s="5"/>
    </row>
    <row r="438" spans="25:26" x14ac:dyDescent="0.45">
      <c r="Y438" s="2"/>
      <c r="Z438" s="5"/>
    </row>
    <row r="439" spans="25:26" x14ac:dyDescent="0.45">
      <c r="Y439" s="2"/>
      <c r="Z439" s="5"/>
    </row>
    <row r="440" spans="25:26" x14ac:dyDescent="0.45">
      <c r="Y440" s="2"/>
      <c r="Z440" s="5"/>
    </row>
    <row r="441" spans="25:26" x14ac:dyDescent="0.45">
      <c r="Y441" s="2"/>
      <c r="Z441" s="5"/>
    </row>
    <row r="442" spans="25:26" x14ac:dyDescent="0.45">
      <c r="Y442" s="2"/>
      <c r="Z442" s="5"/>
    </row>
    <row r="443" spans="25:26" x14ac:dyDescent="0.45">
      <c r="Y443" s="2"/>
      <c r="Z443" s="5"/>
    </row>
    <row r="444" spans="25:26" x14ac:dyDescent="0.45">
      <c r="Y444" s="2"/>
      <c r="Z444" s="5"/>
    </row>
    <row r="445" spans="25:26" x14ac:dyDescent="0.45">
      <c r="Y445" s="2"/>
      <c r="Z445" s="5"/>
    </row>
    <row r="446" spans="25:26" x14ac:dyDescent="0.45">
      <c r="Y446" s="2"/>
      <c r="Z446" s="5"/>
    </row>
    <row r="447" spans="25:26" x14ac:dyDescent="0.45">
      <c r="Y447" s="2"/>
      <c r="Z447" s="5"/>
    </row>
    <row r="448" spans="25:26" x14ac:dyDescent="0.45">
      <c r="Y448" s="2"/>
      <c r="Z448" s="5"/>
    </row>
    <row r="449" spans="25:26" x14ac:dyDescent="0.45">
      <c r="Y449" s="2"/>
      <c r="Z449" s="5"/>
    </row>
    <row r="450" spans="25:26" x14ac:dyDescent="0.45">
      <c r="Y450" s="2"/>
      <c r="Z450" s="5"/>
    </row>
    <row r="451" spans="25:26" x14ac:dyDescent="0.45">
      <c r="Y451" s="2"/>
      <c r="Z451" s="5"/>
    </row>
    <row r="452" spans="25:26" x14ac:dyDescent="0.45">
      <c r="Y452" s="2"/>
      <c r="Z452" s="5"/>
    </row>
    <row r="453" spans="25:26" x14ac:dyDescent="0.45">
      <c r="Y453" s="2"/>
      <c r="Z453" s="5"/>
    </row>
    <row r="454" spans="25:26" x14ac:dyDescent="0.45">
      <c r="Y454" s="2"/>
      <c r="Z454" s="5"/>
    </row>
    <row r="455" spans="25:26" x14ac:dyDescent="0.45">
      <c r="Y455" s="2"/>
      <c r="Z455" s="5"/>
    </row>
    <row r="456" spans="25:26" x14ac:dyDescent="0.45">
      <c r="Y456" s="2"/>
      <c r="Z456" s="5"/>
    </row>
    <row r="457" spans="25:26" x14ac:dyDescent="0.45">
      <c r="Y457" s="2"/>
      <c r="Z457" s="5"/>
    </row>
    <row r="458" spans="25:26" x14ac:dyDescent="0.45">
      <c r="Y458" s="2"/>
      <c r="Z458" s="5"/>
    </row>
    <row r="459" spans="25:26" x14ac:dyDescent="0.45">
      <c r="Y459" s="2"/>
      <c r="Z459" s="5"/>
    </row>
    <row r="460" spans="25:26" x14ac:dyDescent="0.45">
      <c r="Y460" s="2"/>
      <c r="Z460" s="5"/>
    </row>
    <row r="461" spans="25:26" x14ac:dyDescent="0.45">
      <c r="Y461" s="2"/>
      <c r="Z461" s="5"/>
    </row>
    <row r="462" spans="25:26" x14ac:dyDescent="0.45">
      <c r="Y462" s="2"/>
      <c r="Z462" s="5"/>
    </row>
    <row r="463" spans="25:26" x14ac:dyDescent="0.45">
      <c r="Y463" s="2"/>
      <c r="Z463" s="5"/>
    </row>
    <row r="464" spans="25:26" x14ac:dyDescent="0.45">
      <c r="Y464" s="2"/>
      <c r="Z464" s="5"/>
    </row>
    <row r="465" spans="25:26" x14ac:dyDescent="0.45">
      <c r="Y465" s="2"/>
      <c r="Z465" s="5"/>
    </row>
    <row r="466" spans="25:26" x14ac:dyDescent="0.45">
      <c r="Y466" s="2"/>
      <c r="Z466" s="5"/>
    </row>
    <row r="467" spans="25:26" x14ac:dyDescent="0.45">
      <c r="Y467" s="2"/>
      <c r="Z467" s="5"/>
    </row>
    <row r="468" spans="25:26" x14ac:dyDescent="0.45">
      <c r="Y468" s="2"/>
      <c r="Z468" s="5"/>
    </row>
    <row r="469" spans="25:26" x14ac:dyDescent="0.45">
      <c r="Y469" s="2"/>
      <c r="Z469" s="5"/>
    </row>
    <row r="470" spans="25:26" x14ac:dyDescent="0.45">
      <c r="Y470" s="2"/>
      <c r="Z470" s="5"/>
    </row>
    <row r="471" spans="25:26" x14ac:dyDescent="0.45">
      <c r="Y471" s="2"/>
      <c r="Z471" s="5"/>
    </row>
    <row r="472" spans="25:26" x14ac:dyDescent="0.45">
      <c r="Y472" s="2"/>
      <c r="Z472" s="5"/>
    </row>
    <row r="473" spans="25:26" x14ac:dyDescent="0.45">
      <c r="Y473" s="2"/>
      <c r="Z473" s="5"/>
    </row>
    <row r="474" spans="25:26" x14ac:dyDescent="0.45">
      <c r="Y474" s="2"/>
      <c r="Z474" s="5"/>
    </row>
    <row r="475" spans="25:26" x14ac:dyDescent="0.45">
      <c r="Y475" s="2"/>
      <c r="Z475" s="5"/>
    </row>
    <row r="476" spans="25:26" x14ac:dyDescent="0.45">
      <c r="Y476" s="2"/>
      <c r="Z476" s="5"/>
    </row>
    <row r="477" spans="25:26" x14ac:dyDescent="0.45">
      <c r="Y477" s="2"/>
      <c r="Z477" s="5"/>
    </row>
    <row r="478" spans="25:26" x14ac:dyDescent="0.45">
      <c r="Y478" s="2"/>
      <c r="Z478" s="5"/>
    </row>
    <row r="479" spans="25:26" x14ac:dyDescent="0.45">
      <c r="Y479" s="2"/>
      <c r="Z479" s="5"/>
    </row>
    <row r="480" spans="25:26" x14ac:dyDescent="0.45">
      <c r="Y480" s="2"/>
      <c r="Z480" s="5"/>
    </row>
    <row r="481" spans="25:26" x14ac:dyDescent="0.45">
      <c r="Y481" s="2"/>
      <c r="Z481" s="5"/>
    </row>
    <row r="482" spans="25:26" x14ac:dyDescent="0.45">
      <c r="Y482" s="2"/>
      <c r="Z482" s="5"/>
    </row>
    <row r="483" spans="25:26" x14ac:dyDescent="0.45">
      <c r="Y483" s="2"/>
      <c r="Z483" s="5"/>
    </row>
    <row r="484" spans="25:26" x14ac:dyDescent="0.45">
      <c r="Y484" s="2"/>
      <c r="Z484" s="5"/>
    </row>
    <row r="485" spans="25:26" x14ac:dyDescent="0.45">
      <c r="Y485" s="2"/>
      <c r="Z485" s="5"/>
    </row>
    <row r="486" spans="25:26" x14ac:dyDescent="0.45">
      <c r="Y486" s="2"/>
      <c r="Z486" s="5"/>
    </row>
    <row r="487" spans="25:26" x14ac:dyDescent="0.45">
      <c r="Y487" s="2"/>
      <c r="Z487" s="5"/>
    </row>
    <row r="488" spans="25:26" x14ac:dyDescent="0.45">
      <c r="Y488" s="2"/>
      <c r="Z488" s="5"/>
    </row>
    <row r="489" spans="25:26" x14ac:dyDescent="0.45">
      <c r="Y489" s="2"/>
      <c r="Z489" s="5"/>
    </row>
    <row r="490" spans="25:26" x14ac:dyDescent="0.45">
      <c r="Y490" s="2"/>
      <c r="Z490" s="5"/>
    </row>
    <row r="491" spans="25:26" x14ac:dyDescent="0.45">
      <c r="Y491" s="2"/>
      <c r="Z491" s="5"/>
    </row>
    <row r="492" spans="25:26" x14ac:dyDescent="0.45">
      <c r="Y492" s="2"/>
      <c r="Z492" s="5"/>
    </row>
    <row r="493" spans="25:26" x14ac:dyDescent="0.45">
      <c r="Y493" s="2"/>
      <c r="Z493" s="5"/>
    </row>
    <row r="494" spans="25:26" x14ac:dyDescent="0.45">
      <c r="Y494" s="2"/>
      <c r="Z494" s="5"/>
    </row>
    <row r="495" spans="25:26" x14ac:dyDescent="0.45">
      <c r="Y495" s="2"/>
      <c r="Z495" s="5"/>
    </row>
    <row r="496" spans="25:26" x14ac:dyDescent="0.45">
      <c r="Y496" s="2"/>
      <c r="Z496" s="5"/>
    </row>
    <row r="497" spans="25:26" x14ac:dyDescent="0.45">
      <c r="Y497" s="2"/>
      <c r="Z497" s="5"/>
    </row>
    <row r="498" spans="25:26" x14ac:dyDescent="0.45">
      <c r="Y498" s="2"/>
      <c r="Z498" s="5"/>
    </row>
    <row r="499" spans="25:26" x14ac:dyDescent="0.45">
      <c r="Y499" s="2"/>
      <c r="Z499" s="5"/>
    </row>
    <row r="500" spans="25:26" x14ac:dyDescent="0.45">
      <c r="Y500" s="2"/>
      <c r="Z500" s="5"/>
    </row>
    <row r="501" spans="25:26" x14ac:dyDescent="0.45">
      <c r="Y501" s="2"/>
      <c r="Z501" s="5"/>
    </row>
    <row r="502" spans="25:26" x14ac:dyDescent="0.45">
      <c r="Y502" s="2"/>
      <c r="Z502" s="5"/>
    </row>
    <row r="503" spans="25:26" x14ac:dyDescent="0.45">
      <c r="Y503" s="2"/>
      <c r="Z503" s="5"/>
    </row>
    <row r="504" spans="25:26" x14ac:dyDescent="0.45">
      <c r="Y504" s="2"/>
      <c r="Z504" s="5"/>
    </row>
    <row r="505" spans="25:26" x14ac:dyDescent="0.45">
      <c r="Y505" s="2"/>
      <c r="Z505" s="5"/>
    </row>
    <row r="506" spans="25:26" x14ac:dyDescent="0.45">
      <c r="Y506" s="2"/>
      <c r="Z506" s="5"/>
    </row>
    <row r="507" spans="25:26" x14ac:dyDescent="0.45">
      <c r="Y507" s="2"/>
      <c r="Z507" s="5"/>
    </row>
    <row r="508" spans="25:26" x14ac:dyDescent="0.45">
      <c r="Y508" s="2"/>
      <c r="Z508" s="5"/>
    </row>
    <row r="509" spans="25:26" x14ac:dyDescent="0.45">
      <c r="Y509" s="2"/>
      <c r="Z509" s="5"/>
    </row>
    <row r="510" spans="25:26" x14ac:dyDescent="0.45">
      <c r="Y510" s="2"/>
      <c r="Z510" s="5"/>
    </row>
    <row r="511" spans="25:26" x14ac:dyDescent="0.45">
      <c r="Y511" s="2"/>
      <c r="Z511" s="5"/>
    </row>
    <row r="512" spans="25:26" x14ac:dyDescent="0.45">
      <c r="Y512" s="2"/>
      <c r="Z512" s="5"/>
    </row>
    <row r="513" spans="25:26" x14ac:dyDescent="0.45">
      <c r="Y513" s="2"/>
      <c r="Z513" s="5"/>
    </row>
    <row r="514" spans="25:26" x14ac:dyDescent="0.45">
      <c r="Y514" s="2"/>
      <c r="Z514" s="5"/>
    </row>
    <row r="515" spans="25:26" x14ac:dyDescent="0.45">
      <c r="Y515" s="2"/>
      <c r="Z515" s="5"/>
    </row>
    <row r="516" spans="25:26" x14ac:dyDescent="0.45">
      <c r="Y516" s="2"/>
      <c r="Z516" s="5"/>
    </row>
    <row r="517" spans="25:26" x14ac:dyDescent="0.45">
      <c r="Y517" s="2"/>
      <c r="Z517" s="5"/>
    </row>
    <row r="518" spans="25:26" x14ac:dyDescent="0.45">
      <c r="Y518" s="2"/>
      <c r="Z518" s="5"/>
    </row>
    <row r="519" spans="25:26" x14ac:dyDescent="0.45">
      <c r="Y519" s="2"/>
      <c r="Z519" s="5"/>
    </row>
    <row r="520" spans="25:26" x14ac:dyDescent="0.45">
      <c r="Y520" s="2"/>
      <c r="Z520" s="5"/>
    </row>
    <row r="521" spans="25:26" x14ac:dyDescent="0.45">
      <c r="Y521" s="2"/>
      <c r="Z521" s="5"/>
    </row>
    <row r="522" spans="25:26" x14ac:dyDescent="0.45">
      <c r="Y522" s="2"/>
      <c r="Z522" s="5"/>
    </row>
    <row r="523" spans="25:26" x14ac:dyDescent="0.45">
      <c r="Y523" s="2"/>
      <c r="Z523" s="5"/>
    </row>
    <row r="524" spans="25:26" x14ac:dyDescent="0.45">
      <c r="Y524" s="2"/>
      <c r="Z524" s="5"/>
    </row>
    <row r="525" spans="25:26" x14ac:dyDescent="0.45">
      <c r="Y525" s="2"/>
      <c r="Z525" s="5"/>
    </row>
    <row r="526" spans="25:26" x14ac:dyDescent="0.45">
      <c r="Y526" s="2"/>
      <c r="Z526" s="5"/>
    </row>
    <row r="527" spans="25:26" x14ac:dyDescent="0.45">
      <c r="Y527" s="2"/>
      <c r="Z527" s="5"/>
    </row>
    <row r="528" spans="25:26" x14ac:dyDescent="0.45">
      <c r="Y528" s="2"/>
      <c r="Z528" s="5"/>
    </row>
    <row r="529" spans="25:26" x14ac:dyDescent="0.45">
      <c r="Y529" s="2"/>
      <c r="Z529" s="5"/>
    </row>
    <row r="530" spans="25:26" x14ac:dyDescent="0.45">
      <c r="Y530" s="2"/>
      <c r="Z530" s="5"/>
    </row>
    <row r="531" spans="25:26" x14ac:dyDescent="0.45">
      <c r="Y531" s="2"/>
      <c r="Z531" s="5"/>
    </row>
    <row r="532" spans="25:26" x14ac:dyDescent="0.45">
      <c r="Y532" s="2"/>
      <c r="Z532" s="5"/>
    </row>
    <row r="533" spans="25:26" x14ac:dyDescent="0.45">
      <c r="Y533" s="2"/>
      <c r="Z533" s="5"/>
    </row>
    <row r="534" spans="25:26" x14ac:dyDescent="0.45">
      <c r="Y534" s="2"/>
      <c r="Z534" s="5"/>
    </row>
    <row r="535" spans="25:26" x14ac:dyDescent="0.45">
      <c r="Y535" s="2"/>
      <c r="Z535" s="5"/>
    </row>
    <row r="536" spans="25:26" x14ac:dyDescent="0.45">
      <c r="Y536" s="2"/>
      <c r="Z536" s="5"/>
    </row>
    <row r="537" spans="25:26" x14ac:dyDescent="0.45">
      <c r="Y537" s="2"/>
      <c r="Z537" s="5"/>
    </row>
    <row r="538" spans="25:26" x14ac:dyDescent="0.45">
      <c r="Y538" s="2"/>
      <c r="Z538" s="5"/>
    </row>
    <row r="539" spans="25:26" x14ac:dyDescent="0.45">
      <c r="Y539" s="2"/>
      <c r="Z539" s="5"/>
    </row>
    <row r="540" spans="25:26" x14ac:dyDescent="0.45">
      <c r="Y540" s="2"/>
      <c r="Z540" s="5"/>
    </row>
    <row r="541" spans="25:26" x14ac:dyDescent="0.45">
      <c r="Y541" s="2"/>
      <c r="Z541" s="5"/>
    </row>
    <row r="542" spans="25:26" x14ac:dyDescent="0.45">
      <c r="Y542" s="2"/>
      <c r="Z542" s="5"/>
    </row>
    <row r="543" spans="25:26" x14ac:dyDescent="0.45">
      <c r="Y543" s="2"/>
      <c r="Z543" s="5"/>
    </row>
    <row r="544" spans="25:26" x14ac:dyDescent="0.45">
      <c r="Y544" s="2"/>
      <c r="Z544" s="5"/>
    </row>
    <row r="545" spans="25:26" x14ac:dyDescent="0.45">
      <c r="Y545" s="2"/>
      <c r="Z545" s="5"/>
    </row>
    <row r="546" spans="25:26" x14ac:dyDescent="0.45">
      <c r="Y546" s="2"/>
      <c r="Z546" s="5"/>
    </row>
    <row r="547" spans="25:26" x14ac:dyDescent="0.45">
      <c r="Y547" s="2"/>
      <c r="Z547" s="5"/>
    </row>
    <row r="548" spans="25:26" x14ac:dyDescent="0.45">
      <c r="Y548" s="2"/>
      <c r="Z548" s="5"/>
    </row>
    <row r="549" spans="25:26" x14ac:dyDescent="0.45">
      <c r="Y549" s="2"/>
      <c r="Z549" s="5"/>
    </row>
    <row r="550" spans="25:26" x14ac:dyDescent="0.45">
      <c r="Y550" s="2"/>
      <c r="Z550" s="5"/>
    </row>
    <row r="551" spans="25:26" x14ac:dyDescent="0.45">
      <c r="Y551" s="2"/>
      <c r="Z551" s="5"/>
    </row>
    <row r="552" spans="25:26" x14ac:dyDescent="0.45">
      <c r="Y552" s="2"/>
      <c r="Z552" s="5"/>
    </row>
    <row r="553" spans="25:26" x14ac:dyDescent="0.45">
      <c r="Y553" s="2"/>
      <c r="Z553" s="5"/>
    </row>
    <row r="554" spans="25:26" x14ac:dyDescent="0.45">
      <c r="Y554" s="2"/>
      <c r="Z554" s="5"/>
    </row>
    <row r="555" spans="25:26" x14ac:dyDescent="0.45">
      <c r="Y555" s="2"/>
      <c r="Z555" s="5"/>
    </row>
    <row r="556" spans="25:26" x14ac:dyDescent="0.45">
      <c r="Y556" s="2"/>
      <c r="Z556" s="5"/>
    </row>
    <row r="557" spans="25:26" x14ac:dyDescent="0.45">
      <c r="Y557" s="2"/>
      <c r="Z557" s="5"/>
    </row>
    <row r="558" spans="25:26" x14ac:dyDescent="0.45">
      <c r="Y558" s="2"/>
      <c r="Z558" s="5"/>
    </row>
    <row r="559" spans="25:26" x14ac:dyDescent="0.45">
      <c r="Y559" s="2"/>
      <c r="Z559" s="5"/>
    </row>
    <row r="560" spans="25:26" x14ac:dyDescent="0.45">
      <c r="Y560" s="2"/>
      <c r="Z560" s="5"/>
    </row>
    <row r="561" spans="25:26" x14ac:dyDescent="0.45">
      <c r="Y561" s="2"/>
      <c r="Z561" s="5"/>
    </row>
    <row r="562" spans="25:26" x14ac:dyDescent="0.45">
      <c r="Y562" s="2"/>
      <c r="Z562" s="5"/>
    </row>
    <row r="563" spans="25:26" x14ac:dyDescent="0.45">
      <c r="Y563" s="2"/>
      <c r="Z563" s="5"/>
    </row>
    <row r="564" spans="25:26" x14ac:dyDescent="0.45">
      <c r="Y564" s="2"/>
      <c r="Z564" s="5"/>
    </row>
    <row r="565" spans="25:26" x14ac:dyDescent="0.45">
      <c r="Y565" s="2"/>
      <c r="Z565" s="5"/>
    </row>
    <row r="566" spans="25:26" x14ac:dyDescent="0.45">
      <c r="Y566" s="2"/>
      <c r="Z566" s="5"/>
    </row>
    <row r="567" spans="25:26" x14ac:dyDescent="0.45">
      <c r="Y567" s="2"/>
      <c r="Z567" s="5"/>
    </row>
    <row r="568" spans="25:26" x14ac:dyDescent="0.45">
      <c r="Y568" s="2"/>
      <c r="Z568" s="5"/>
    </row>
    <row r="569" spans="25:26" x14ac:dyDescent="0.45">
      <c r="Y569" s="2"/>
      <c r="Z569" s="5"/>
    </row>
    <row r="570" spans="25:26" x14ac:dyDescent="0.45">
      <c r="Y570" s="2"/>
      <c r="Z570" s="5"/>
    </row>
    <row r="571" spans="25:26" x14ac:dyDescent="0.45">
      <c r="Y571" s="2"/>
      <c r="Z571" s="5"/>
    </row>
    <row r="572" spans="25:26" x14ac:dyDescent="0.45">
      <c r="Y572" s="2"/>
      <c r="Z572" s="5"/>
    </row>
    <row r="573" spans="25:26" x14ac:dyDescent="0.45">
      <c r="Y573" s="2"/>
      <c r="Z573" s="5"/>
    </row>
    <row r="574" spans="25:26" x14ac:dyDescent="0.45">
      <c r="Y574" s="2"/>
      <c r="Z574" s="5"/>
    </row>
    <row r="575" spans="25:26" x14ac:dyDescent="0.45">
      <c r="Y575" s="2"/>
      <c r="Z575" s="5"/>
    </row>
    <row r="576" spans="25:26" x14ac:dyDescent="0.45">
      <c r="Y576" s="2"/>
      <c r="Z576" s="5"/>
    </row>
    <row r="577" spans="25:26" x14ac:dyDescent="0.45">
      <c r="Y577" s="2"/>
      <c r="Z577" s="5"/>
    </row>
    <row r="578" spans="25:26" x14ac:dyDescent="0.45">
      <c r="Y578" s="2"/>
      <c r="Z578" s="5"/>
    </row>
    <row r="579" spans="25:26" x14ac:dyDescent="0.45">
      <c r="Y579" s="2"/>
      <c r="Z579" s="5"/>
    </row>
    <row r="580" spans="25:26" x14ac:dyDescent="0.45">
      <c r="Y580" s="2"/>
      <c r="Z580" s="5"/>
    </row>
    <row r="581" spans="25:26" x14ac:dyDescent="0.45">
      <c r="Y581" s="2"/>
      <c r="Z581" s="5"/>
    </row>
    <row r="582" spans="25:26" x14ac:dyDescent="0.45">
      <c r="Y582" s="2"/>
      <c r="Z582" s="5"/>
    </row>
    <row r="583" spans="25:26" x14ac:dyDescent="0.45">
      <c r="Y583" s="2"/>
      <c r="Z583" s="5"/>
    </row>
    <row r="584" spans="25:26" x14ac:dyDescent="0.45">
      <c r="Y584" s="2"/>
      <c r="Z584" s="5"/>
    </row>
    <row r="585" spans="25:26" x14ac:dyDescent="0.45">
      <c r="Y585" s="2"/>
      <c r="Z585" s="5"/>
    </row>
    <row r="586" spans="25:26" x14ac:dyDescent="0.45">
      <c r="Y586" s="2"/>
      <c r="Z586" s="5"/>
    </row>
    <row r="587" spans="25:26" x14ac:dyDescent="0.45">
      <c r="Y587" s="2"/>
      <c r="Z587" s="5"/>
    </row>
    <row r="588" spans="25:26" x14ac:dyDescent="0.45">
      <c r="Y588" s="2"/>
      <c r="Z588" s="5"/>
    </row>
    <row r="589" spans="25:26" x14ac:dyDescent="0.45">
      <c r="Y589" s="2"/>
      <c r="Z589" s="5"/>
    </row>
    <row r="590" spans="25:26" x14ac:dyDescent="0.45">
      <c r="Y590" s="2"/>
      <c r="Z590" s="5"/>
    </row>
    <row r="591" spans="25:26" x14ac:dyDescent="0.45">
      <c r="Y591" s="2"/>
      <c r="Z591" s="5"/>
    </row>
    <row r="592" spans="25:26" x14ac:dyDescent="0.45">
      <c r="Y592" s="2"/>
      <c r="Z592" s="5"/>
    </row>
    <row r="593" spans="25:26" x14ac:dyDescent="0.45">
      <c r="Y593" s="2"/>
      <c r="Z593" s="5"/>
    </row>
    <row r="594" spans="25:26" x14ac:dyDescent="0.45">
      <c r="Y594" s="2"/>
      <c r="Z594" s="5"/>
    </row>
    <row r="595" spans="25:26" x14ac:dyDescent="0.45">
      <c r="Y595" s="2"/>
      <c r="Z595" s="5"/>
    </row>
    <row r="596" spans="25:26" x14ac:dyDescent="0.45">
      <c r="Y596" s="2"/>
      <c r="Z596" s="5"/>
    </row>
    <row r="597" spans="25:26" x14ac:dyDescent="0.45">
      <c r="Y597" s="2"/>
      <c r="Z597" s="5"/>
    </row>
    <row r="598" spans="25:26" x14ac:dyDescent="0.45">
      <c r="Y598" s="2"/>
      <c r="Z598" s="5"/>
    </row>
    <row r="599" spans="25:26" x14ac:dyDescent="0.45">
      <c r="Y599" s="2"/>
      <c r="Z599" s="5"/>
    </row>
    <row r="600" spans="25:26" x14ac:dyDescent="0.45">
      <c r="Y600" s="2"/>
      <c r="Z600" s="5"/>
    </row>
    <row r="601" spans="25:26" x14ac:dyDescent="0.45">
      <c r="Y601" s="2"/>
      <c r="Z601" s="5"/>
    </row>
    <row r="602" spans="25:26" x14ac:dyDescent="0.45">
      <c r="Y602" s="2"/>
      <c r="Z602" s="5"/>
    </row>
    <row r="603" spans="25:26" x14ac:dyDescent="0.45">
      <c r="Y603" s="2"/>
      <c r="Z603" s="5"/>
    </row>
    <row r="604" spans="25:26" x14ac:dyDescent="0.45">
      <c r="Y604" s="2"/>
      <c r="Z604" s="5"/>
    </row>
    <row r="605" spans="25:26" x14ac:dyDescent="0.45">
      <c r="Y605" s="2"/>
      <c r="Z605" s="5"/>
    </row>
    <row r="606" spans="25:26" x14ac:dyDescent="0.45">
      <c r="Y606" s="2"/>
      <c r="Z606" s="5"/>
    </row>
    <row r="607" spans="25:26" x14ac:dyDescent="0.45">
      <c r="Y607" s="2"/>
      <c r="Z607" s="5"/>
    </row>
    <row r="608" spans="25:26" x14ac:dyDescent="0.45">
      <c r="Y608" s="2"/>
      <c r="Z608" s="5"/>
    </row>
    <row r="609" spans="25:26" x14ac:dyDescent="0.45">
      <c r="Y609" s="2"/>
      <c r="Z609" s="5"/>
    </row>
    <row r="610" spans="25:26" x14ac:dyDescent="0.45">
      <c r="Y610" s="2"/>
      <c r="Z610" s="5"/>
    </row>
    <row r="611" spans="25:26" x14ac:dyDescent="0.45">
      <c r="Y611" s="2"/>
      <c r="Z611" s="5"/>
    </row>
    <row r="612" spans="25:26" x14ac:dyDescent="0.45">
      <c r="Y612" s="2"/>
      <c r="Z612" s="5"/>
    </row>
    <row r="613" spans="25:26" x14ac:dyDescent="0.45">
      <c r="Y613" s="2"/>
      <c r="Z613" s="5"/>
    </row>
    <row r="614" spans="25:26" x14ac:dyDescent="0.45">
      <c r="Y614" s="2"/>
      <c r="Z614" s="5"/>
    </row>
    <row r="615" spans="25:26" x14ac:dyDescent="0.45">
      <c r="Y615" s="2"/>
      <c r="Z615" s="5"/>
    </row>
    <row r="616" spans="25:26" x14ac:dyDescent="0.45">
      <c r="Y616" s="2"/>
      <c r="Z616" s="5"/>
    </row>
    <row r="617" spans="25:26" x14ac:dyDescent="0.45">
      <c r="Y617" s="2"/>
      <c r="Z617" s="5"/>
    </row>
    <row r="618" spans="25:26" x14ac:dyDescent="0.45">
      <c r="Y618" s="2"/>
      <c r="Z618" s="5"/>
    </row>
    <row r="619" spans="25:26" x14ac:dyDescent="0.45">
      <c r="Y619" s="2"/>
      <c r="Z619" s="5"/>
    </row>
    <row r="620" spans="25:26" x14ac:dyDescent="0.45">
      <c r="Y620" s="2"/>
      <c r="Z620" s="5"/>
    </row>
    <row r="621" spans="25:26" x14ac:dyDescent="0.45">
      <c r="Y621" s="2"/>
      <c r="Z621" s="5"/>
    </row>
    <row r="622" spans="25:26" x14ac:dyDescent="0.45">
      <c r="Y622" s="2"/>
      <c r="Z622" s="5"/>
    </row>
    <row r="623" spans="25:26" x14ac:dyDescent="0.45">
      <c r="Y623" s="2"/>
      <c r="Z623" s="5"/>
    </row>
    <row r="624" spans="25:26" x14ac:dyDescent="0.45">
      <c r="Y624" s="2"/>
      <c r="Z624" s="5"/>
    </row>
    <row r="625" spans="25:26" x14ac:dyDescent="0.45">
      <c r="Y625" s="2"/>
      <c r="Z625" s="5"/>
    </row>
    <row r="626" spans="25:26" x14ac:dyDescent="0.45">
      <c r="Y626" s="2"/>
      <c r="Z626" s="5"/>
    </row>
    <row r="627" spans="25:26" x14ac:dyDescent="0.45">
      <c r="Y627" s="2"/>
      <c r="Z627" s="5"/>
    </row>
    <row r="628" spans="25:26" x14ac:dyDescent="0.45">
      <c r="Y628" s="2"/>
      <c r="Z628" s="5"/>
    </row>
    <row r="629" spans="25:26" x14ac:dyDescent="0.45">
      <c r="Y629" s="2"/>
      <c r="Z629" s="5"/>
    </row>
    <row r="630" spans="25:26" x14ac:dyDescent="0.45">
      <c r="Y630" s="2"/>
      <c r="Z630" s="5"/>
    </row>
    <row r="631" spans="25:26" x14ac:dyDescent="0.45">
      <c r="Y631" s="2"/>
      <c r="Z631" s="5"/>
    </row>
    <row r="632" spans="25:26" x14ac:dyDescent="0.45">
      <c r="Y632" s="2"/>
      <c r="Z632" s="5"/>
    </row>
    <row r="633" spans="25:26" x14ac:dyDescent="0.45">
      <c r="Y633" s="2"/>
      <c r="Z633" s="5"/>
    </row>
    <row r="634" spans="25:26" x14ac:dyDescent="0.45">
      <c r="Y634" s="2"/>
      <c r="Z634" s="5"/>
    </row>
    <row r="635" spans="25:26" x14ac:dyDescent="0.45">
      <c r="Y635" s="2"/>
      <c r="Z635" s="5"/>
    </row>
    <row r="636" spans="25:26" x14ac:dyDescent="0.45">
      <c r="Y636" s="2"/>
      <c r="Z636" s="5"/>
    </row>
    <row r="637" spans="25:26" x14ac:dyDescent="0.45">
      <c r="Y637" s="2"/>
      <c r="Z637" s="5"/>
    </row>
    <row r="638" spans="25:26" x14ac:dyDescent="0.45">
      <c r="Y638" s="2"/>
      <c r="Z638" s="5"/>
    </row>
    <row r="639" spans="25:26" x14ac:dyDescent="0.45">
      <c r="Y639" s="2"/>
      <c r="Z639" s="5"/>
    </row>
    <row r="640" spans="25:26" x14ac:dyDescent="0.45">
      <c r="Y640" s="2"/>
      <c r="Z640" s="5"/>
    </row>
    <row r="641" spans="25:26" x14ac:dyDescent="0.45">
      <c r="Y641" s="2"/>
      <c r="Z641" s="5"/>
    </row>
    <row r="642" spans="25:26" x14ac:dyDescent="0.45">
      <c r="Y642" s="2"/>
      <c r="Z642" s="5"/>
    </row>
    <row r="643" spans="25:26" x14ac:dyDescent="0.45">
      <c r="Y643" s="2"/>
      <c r="Z643" s="5"/>
    </row>
    <row r="644" spans="25:26" x14ac:dyDescent="0.45">
      <c r="Y644" s="2"/>
      <c r="Z644" s="5"/>
    </row>
    <row r="645" spans="25:26" x14ac:dyDescent="0.45">
      <c r="Y645" s="2"/>
      <c r="Z645" s="5"/>
    </row>
    <row r="646" spans="25:26" x14ac:dyDescent="0.45">
      <c r="Y646" s="2"/>
      <c r="Z646" s="5"/>
    </row>
    <row r="647" spans="25:26" x14ac:dyDescent="0.45">
      <c r="Y647" s="2"/>
      <c r="Z647" s="5"/>
    </row>
    <row r="648" spans="25:26" x14ac:dyDescent="0.45">
      <c r="Y648" s="2"/>
      <c r="Z648" s="5"/>
    </row>
    <row r="649" spans="25:26" x14ac:dyDescent="0.45">
      <c r="Y649" s="2"/>
      <c r="Z649" s="5"/>
    </row>
    <row r="650" spans="25:26" x14ac:dyDescent="0.45">
      <c r="Y650" s="2"/>
      <c r="Z650" s="5"/>
    </row>
    <row r="651" spans="25:26" x14ac:dyDescent="0.45">
      <c r="Y651" s="2"/>
      <c r="Z651" s="5"/>
    </row>
    <row r="652" spans="25:26" x14ac:dyDescent="0.45">
      <c r="Y652" s="2"/>
      <c r="Z652" s="5"/>
    </row>
    <row r="653" spans="25:26" x14ac:dyDescent="0.45">
      <c r="Y653" s="2"/>
      <c r="Z653" s="5"/>
    </row>
    <row r="654" spans="25:26" x14ac:dyDescent="0.45">
      <c r="Y654" s="2"/>
      <c r="Z654" s="5"/>
    </row>
    <row r="655" spans="25:26" x14ac:dyDescent="0.45">
      <c r="Y655" s="2"/>
      <c r="Z655" s="5"/>
    </row>
    <row r="656" spans="25:26" x14ac:dyDescent="0.45">
      <c r="Y656" s="2"/>
      <c r="Z656" s="5"/>
    </row>
    <row r="657" spans="25:26" x14ac:dyDescent="0.45">
      <c r="Y657" s="2"/>
      <c r="Z657" s="5"/>
    </row>
    <row r="658" spans="25:26" x14ac:dyDescent="0.45">
      <c r="Y658" s="2"/>
      <c r="Z658" s="5"/>
    </row>
    <row r="659" spans="25:26" x14ac:dyDescent="0.45">
      <c r="Y659" s="2"/>
      <c r="Z659" s="5"/>
    </row>
    <row r="660" spans="25:26" x14ac:dyDescent="0.45">
      <c r="Y660" s="2"/>
      <c r="Z660" s="5"/>
    </row>
    <row r="661" spans="25:26" x14ac:dyDescent="0.45">
      <c r="Y661" s="2"/>
      <c r="Z661" s="5"/>
    </row>
    <row r="662" spans="25:26" x14ac:dyDescent="0.45">
      <c r="Y662" s="2"/>
      <c r="Z662" s="5"/>
    </row>
    <row r="663" spans="25:26" x14ac:dyDescent="0.45">
      <c r="Y663" s="2"/>
      <c r="Z663" s="5"/>
    </row>
    <row r="664" spans="25:26" x14ac:dyDescent="0.45">
      <c r="Y664" s="2"/>
      <c r="Z664" s="5"/>
    </row>
    <row r="665" spans="25:26" x14ac:dyDescent="0.45">
      <c r="Y665" s="2"/>
      <c r="Z665" s="5"/>
    </row>
    <row r="666" spans="25:26" x14ac:dyDescent="0.45">
      <c r="Y666" s="2"/>
      <c r="Z666" s="5"/>
    </row>
    <row r="667" spans="25:26" x14ac:dyDescent="0.45">
      <c r="Y667" s="2"/>
      <c r="Z667" s="5"/>
    </row>
    <row r="668" spans="25:26" x14ac:dyDescent="0.45">
      <c r="Y668" s="2"/>
      <c r="Z668" s="5"/>
    </row>
    <row r="669" spans="25:26" x14ac:dyDescent="0.45">
      <c r="Y669" s="2"/>
      <c r="Z669" s="5"/>
    </row>
    <row r="670" spans="25:26" x14ac:dyDescent="0.45">
      <c r="Y670" s="2"/>
      <c r="Z670" s="5"/>
    </row>
    <row r="671" spans="25:26" x14ac:dyDescent="0.45">
      <c r="Y671" s="2"/>
      <c r="Z671" s="5"/>
    </row>
    <row r="672" spans="25:26" x14ac:dyDescent="0.45">
      <c r="Y672" s="2"/>
      <c r="Z672" s="5"/>
    </row>
    <row r="673" spans="25:26" x14ac:dyDescent="0.45">
      <c r="Y673" s="2"/>
      <c r="Z673" s="5"/>
    </row>
    <row r="674" spans="25:26" x14ac:dyDescent="0.45">
      <c r="Y674" s="2"/>
      <c r="Z674" s="5"/>
    </row>
    <row r="675" spans="25:26" x14ac:dyDescent="0.45">
      <c r="Y675" s="2"/>
      <c r="Z675" s="5"/>
    </row>
    <row r="676" spans="25:26" x14ac:dyDescent="0.45">
      <c r="Y676" s="2"/>
      <c r="Z676" s="5"/>
    </row>
    <row r="677" spans="25:26" x14ac:dyDescent="0.45">
      <c r="Y677" s="2"/>
      <c r="Z677" s="5"/>
    </row>
    <row r="678" spans="25:26" x14ac:dyDescent="0.45">
      <c r="Y678" s="2"/>
      <c r="Z678" s="5"/>
    </row>
    <row r="679" spans="25:26" x14ac:dyDescent="0.45">
      <c r="Y679" s="2"/>
      <c r="Z679" s="5"/>
    </row>
    <row r="680" spans="25:26" x14ac:dyDescent="0.45">
      <c r="Y680" s="2"/>
      <c r="Z680" s="5"/>
    </row>
    <row r="681" spans="25:26" x14ac:dyDescent="0.45">
      <c r="Y681" s="2"/>
      <c r="Z681" s="5"/>
    </row>
    <row r="682" spans="25:26" x14ac:dyDescent="0.45">
      <c r="Y682" s="2"/>
      <c r="Z682" s="5"/>
    </row>
    <row r="683" spans="25:26" x14ac:dyDescent="0.45">
      <c r="Y683" s="2"/>
      <c r="Z683" s="5"/>
    </row>
    <row r="684" spans="25:26" x14ac:dyDescent="0.45">
      <c r="Y684" s="2"/>
      <c r="Z684" s="5"/>
    </row>
    <row r="685" spans="25:26" x14ac:dyDescent="0.45">
      <c r="Y685" s="2"/>
      <c r="Z685" s="5"/>
    </row>
    <row r="686" spans="25:26" x14ac:dyDescent="0.45">
      <c r="Y686" s="2"/>
      <c r="Z686" s="5"/>
    </row>
    <row r="687" spans="25:26" x14ac:dyDescent="0.45">
      <c r="Y687" s="2"/>
      <c r="Z687" s="5"/>
    </row>
    <row r="688" spans="25:26" x14ac:dyDescent="0.45">
      <c r="Y688" s="2"/>
      <c r="Z688" s="5"/>
    </row>
    <row r="689" spans="25:26" x14ac:dyDescent="0.45">
      <c r="Y689" s="2"/>
      <c r="Z689" s="5"/>
    </row>
    <row r="690" spans="25:26" x14ac:dyDescent="0.45">
      <c r="Y690" s="2"/>
      <c r="Z690" s="5"/>
    </row>
    <row r="691" spans="25:26" x14ac:dyDescent="0.45">
      <c r="Y691" s="2"/>
      <c r="Z691" s="5"/>
    </row>
    <row r="692" spans="25:26" x14ac:dyDescent="0.45">
      <c r="Y692" s="2"/>
      <c r="Z692" s="5"/>
    </row>
    <row r="693" spans="25:26" x14ac:dyDescent="0.45">
      <c r="Y693" s="2"/>
      <c r="Z693" s="5"/>
    </row>
    <row r="694" spans="25:26" x14ac:dyDescent="0.45">
      <c r="Y694" s="2"/>
      <c r="Z694" s="5"/>
    </row>
    <row r="695" spans="25:26" x14ac:dyDescent="0.45">
      <c r="Y695" s="2"/>
      <c r="Z695" s="5"/>
    </row>
    <row r="696" spans="25:26" x14ac:dyDescent="0.45">
      <c r="Y696" s="2"/>
      <c r="Z696" s="5"/>
    </row>
    <row r="697" spans="25:26" x14ac:dyDescent="0.45">
      <c r="Y697" s="2"/>
      <c r="Z697" s="5"/>
    </row>
    <row r="698" spans="25:26" x14ac:dyDescent="0.45">
      <c r="Y698" s="2"/>
      <c r="Z698" s="5"/>
    </row>
    <row r="699" spans="25:26" x14ac:dyDescent="0.45">
      <c r="Y699" s="2"/>
      <c r="Z699" s="5"/>
    </row>
    <row r="700" spans="25:26" x14ac:dyDescent="0.45">
      <c r="Y700" s="2"/>
      <c r="Z700" s="5"/>
    </row>
    <row r="701" spans="25:26" x14ac:dyDescent="0.45">
      <c r="Y701" s="2"/>
      <c r="Z701" s="5"/>
    </row>
    <row r="702" spans="25:26" x14ac:dyDescent="0.45">
      <c r="Y702" s="2"/>
      <c r="Z702" s="5"/>
    </row>
    <row r="703" spans="25:26" x14ac:dyDescent="0.45">
      <c r="Y703" s="2"/>
      <c r="Z703" s="5"/>
    </row>
    <row r="704" spans="25:26" x14ac:dyDescent="0.45">
      <c r="Y704" s="2"/>
      <c r="Z704" s="5"/>
    </row>
    <row r="705" spans="25:26" x14ac:dyDescent="0.45">
      <c r="Y705" s="2"/>
      <c r="Z705" s="5"/>
    </row>
    <row r="706" spans="25:26" x14ac:dyDescent="0.45">
      <c r="Y706" s="2"/>
      <c r="Z706" s="5"/>
    </row>
    <row r="707" spans="25:26" x14ac:dyDescent="0.45">
      <c r="Y707" s="2"/>
      <c r="Z707" s="5"/>
    </row>
    <row r="708" spans="25:26" x14ac:dyDescent="0.45">
      <c r="Y708" s="2"/>
      <c r="Z708" s="5"/>
    </row>
    <row r="709" spans="25:26" x14ac:dyDescent="0.45">
      <c r="Y709" s="2"/>
      <c r="Z709" s="5"/>
    </row>
    <row r="710" spans="25:26" x14ac:dyDescent="0.45">
      <c r="Y710" s="2"/>
      <c r="Z710" s="5"/>
    </row>
    <row r="711" spans="25:26" x14ac:dyDescent="0.45">
      <c r="Y711" s="2"/>
      <c r="Z711" s="5"/>
    </row>
    <row r="712" spans="25:26" x14ac:dyDescent="0.45">
      <c r="Y712" s="2"/>
      <c r="Z712" s="5"/>
    </row>
    <row r="713" spans="25:26" x14ac:dyDescent="0.45">
      <c r="Y713" s="2"/>
      <c r="Z713" s="5"/>
    </row>
    <row r="714" spans="25:26" x14ac:dyDescent="0.45">
      <c r="Y714" s="2"/>
      <c r="Z714" s="5"/>
    </row>
    <row r="715" spans="25:26" x14ac:dyDescent="0.45">
      <c r="Y715" s="2"/>
      <c r="Z715" s="5"/>
    </row>
    <row r="716" spans="25:26" x14ac:dyDescent="0.45">
      <c r="Y716" s="2"/>
      <c r="Z716" s="5"/>
    </row>
    <row r="717" spans="25:26" x14ac:dyDescent="0.45">
      <c r="Y717" s="2"/>
      <c r="Z717" s="5"/>
    </row>
    <row r="718" spans="25:26" x14ac:dyDescent="0.45">
      <c r="Y718" s="2"/>
      <c r="Z718" s="5"/>
    </row>
    <row r="719" spans="25:26" x14ac:dyDescent="0.45">
      <c r="Y719" s="2"/>
      <c r="Z719" s="5"/>
    </row>
    <row r="720" spans="25:26" x14ac:dyDescent="0.45">
      <c r="Y720" s="2"/>
      <c r="Z720" s="5"/>
    </row>
    <row r="721" spans="25:26" x14ac:dyDescent="0.45">
      <c r="Y721" s="2"/>
      <c r="Z721" s="5"/>
    </row>
    <row r="722" spans="25:26" x14ac:dyDescent="0.45">
      <c r="Y722" s="2"/>
      <c r="Z722" s="5"/>
    </row>
    <row r="723" spans="25:26" x14ac:dyDescent="0.45">
      <c r="Y723" s="2"/>
      <c r="Z723" s="5"/>
    </row>
    <row r="724" spans="25:26" x14ac:dyDescent="0.45">
      <c r="Y724" s="2"/>
      <c r="Z724" s="5"/>
    </row>
    <row r="725" spans="25:26" x14ac:dyDescent="0.45">
      <c r="Y725" s="2"/>
      <c r="Z725" s="5"/>
    </row>
    <row r="726" spans="25:26" x14ac:dyDescent="0.45">
      <c r="Y726" s="2"/>
      <c r="Z726" s="5"/>
    </row>
    <row r="727" spans="25:26" x14ac:dyDescent="0.45">
      <c r="Y727" s="2"/>
      <c r="Z727" s="5"/>
    </row>
    <row r="728" spans="25:26" x14ac:dyDescent="0.45">
      <c r="Y728" s="2"/>
      <c r="Z728" s="5"/>
    </row>
    <row r="729" spans="25:26" x14ac:dyDescent="0.45">
      <c r="Y729" s="2"/>
      <c r="Z729" s="5"/>
    </row>
    <row r="730" spans="25:26" x14ac:dyDescent="0.45">
      <c r="Y730" s="2"/>
      <c r="Z730" s="5"/>
    </row>
    <row r="731" spans="25:26" x14ac:dyDescent="0.45">
      <c r="Y731" s="2"/>
      <c r="Z731" s="5"/>
    </row>
    <row r="732" spans="25:26" x14ac:dyDescent="0.45">
      <c r="Y732" s="2"/>
      <c r="Z732" s="5"/>
    </row>
    <row r="733" spans="25:26" x14ac:dyDescent="0.45">
      <c r="Y733" s="2"/>
      <c r="Z733" s="5"/>
    </row>
    <row r="734" spans="25:26" x14ac:dyDescent="0.45">
      <c r="Y734" s="2"/>
      <c r="Z734" s="5"/>
    </row>
    <row r="735" spans="25:26" x14ac:dyDescent="0.45">
      <c r="Y735" s="2"/>
      <c r="Z735" s="5"/>
    </row>
    <row r="736" spans="25:26" x14ac:dyDescent="0.45">
      <c r="Y736" s="2"/>
      <c r="Z736" s="5"/>
    </row>
    <row r="737" spans="25:26" x14ac:dyDescent="0.45">
      <c r="Y737" s="2"/>
      <c r="Z737" s="5"/>
    </row>
    <row r="738" spans="25:26" x14ac:dyDescent="0.45">
      <c r="Y738" s="2"/>
      <c r="Z738" s="5"/>
    </row>
    <row r="739" spans="25:26" x14ac:dyDescent="0.45">
      <c r="Y739" s="2"/>
      <c r="Z739" s="5"/>
    </row>
    <row r="740" spans="25:26" x14ac:dyDescent="0.45">
      <c r="Y740" s="2"/>
      <c r="Z740" s="5"/>
    </row>
    <row r="741" spans="25:26" x14ac:dyDescent="0.45">
      <c r="Y741" s="2"/>
      <c r="Z741" s="5"/>
    </row>
    <row r="742" spans="25:26" x14ac:dyDescent="0.45">
      <c r="Y742" s="2"/>
      <c r="Z742" s="5"/>
    </row>
    <row r="743" spans="25:26" x14ac:dyDescent="0.45">
      <c r="Y743" s="2"/>
      <c r="Z743" s="5"/>
    </row>
    <row r="744" spans="25:26" x14ac:dyDescent="0.45">
      <c r="Y744" s="2"/>
      <c r="Z744" s="5"/>
    </row>
    <row r="745" spans="25:26" x14ac:dyDescent="0.45">
      <c r="Y745" s="2"/>
      <c r="Z745" s="5"/>
    </row>
    <row r="746" spans="25:26" x14ac:dyDescent="0.45">
      <c r="Y746" s="2"/>
      <c r="Z746" s="5"/>
    </row>
    <row r="747" spans="25:26" x14ac:dyDescent="0.45">
      <c r="Y747" s="2"/>
      <c r="Z747" s="5"/>
    </row>
    <row r="748" spans="25:26" x14ac:dyDescent="0.45">
      <c r="Y748" s="2"/>
      <c r="Z748" s="5"/>
    </row>
    <row r="749" spans="25:26" x14ac:dyDescent="0.45">
      <c r="Y749" s="2"/>
      <c r="Z749" s="5"/>
    </row>
    <row r="750" spans="25:26" x14ac:dyDescent="0.45">
      <c r="Y750" s="2"/>
      <c r="Z750" s="5"/>
    </row>
    <row r="751" spans="25:26" x14ac:dyDescent="0.45">
      <c r="Y751" s="2"/>
      <c r="Z751" s="5"/>
    </row>
    <row r="752" spans="25:26" x14ac:dyDescent="0.45">
      <c r="Y752" s="2"/>
      <c r="Z752" s="5"/>
    </row>
    <row r="753" spans="25:26" x14ac:dyDescent="0.45">
      <c r="Y753" s="2"/>
      <c r="Z753" s="5"/>
    </row>
  </sheetData>
  <conditionalFormatting sqref="F27:F31 I27:K94 I27:I302 F33:F74 F76:F94">
    <cfRule type="expression" dxfId="5" priority="4">
      <formula>$I27="Manual allocation"</formula>
    </cfRule>
  </conditionalFormatting>
  <conditionalFormatting sqref="F75">
    <cfRule type="expression" dxfId="4" priority="6">
      <formula>#REF!="Manual allocation"</formula>
    </cfRule>
  </conditionalFormatting>
  <conditionalFormatting sqref="G27:G999">
    <cfRule type="expression" dxfId="3" priority="3">
      <formula>$D27&lt;&gt;""</formula>
    </cfRule>
  </conditionalFormatting>
  <conditionalFormatting sqref="H27:H999">
    <cfRule type="cellIs" dxfId="2" priority="1" operator="equal">
      <formula>"Line uploaded"</formula>
    </cfRule>
  </conditionalFormatting>
  <conditionalFormatting sqref="J27:W137">
    <cfRule type="expression" dxfId="1" priority="2">
      <formula>$I27="Manual allocation"</formula>
    </cfRule>
  </conditionalFormatting>
  <conditionalFormatting sqref="X27:AI999">
    <cfRule type="expression" dxfId="0" priority="5">
      <formula>$D27&lt;&gt;""</formula>
    </cfRule>
  </conditionalFormatting>
  <dataValidations count="2">
    <dataValidation type="whole" operator="greaterThan" allowBlank="1" showInputMessage="1" showErrorMessage="1" sqref="I14 H12 H15:I24" xr:uid="{6D591C3B-E1FF-4BA2-BA78-28EBF3A1C202}">
      <formula1>-2147483648</formula1>
    </dataValidation>
    <dataValidation operator="greaterThan" allowBlank="1" showInputMessage="1" showErrorMessage="1" sqref="J27:W1048576" xr:uid="{3039115F-C66A-4619-BE6A-EDBFE1E1CB21}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1FE49D4-41C3-4C87-8215-DDB66C01F10D}">
          <x14:formula1>
            <xm:f>_xlfn.ANCHORARRAY(Options!$I$2)</xm:f>
          </x14:formula1>
          <xm:sqref>E10</xm:sqref>
        </x14:dataValidation>
        <x14:dataValidation type="list" allowBlank="1" showInputMessage="1" showErrorMessage="1" xr:uid="{1BDA40AA-DFDF-4A1D-9A7B-7CCA2F02CA9D}">
          <x14:formula1>
            <xm:f>_xlfn.ANCHORARRAY(Options!$Q$2)</xm:f>
          </x14:formula1>
          <xm:sqref>E11</xm:sqref>
        </x14:dataValidation>
        <x14:dataValidation type="list" allowBlank="1" showInputMessage="1" showErrorMessage="1" xr:uid="{9C975FFB-BCA9-4D45-9749-F9E127FC10EB}">
          <x14:formula1>
            <xm:f>_xlfn.ANCHORARRAY(Options!$X$2)</xm:f>
          </x14:formula1>
          <xm:sqref>E12</xm:sqref>
        </x14:dataValidation>
        <x14:dataValidation type="list" allowBlank="1" showInputMessage="1" xr:uid="{721F1D20-0783-46D2-90F8-0DC2A2D188F0}">
          <x14:formula1>
            <xm:f>_xlfn.ANCHORARRAY(Options!$S$2)</xm:f>
          </x14:formula1>
          <xm:sqref>H10</xm:sqref>
        </x14:dataValidation>
        <x14:dataValidation type="list" allowBlank="1" showInputMessage="1" showErrorMessage="1" xr:uid="{E7148BB6-3631-4F99-AA05-8EA1AB779C2C}">
          <x14:formula1>
            <xm:f>IF($D27="","",Options!$Z$2:$Z$4)</xm:f>
          </x14:formula1>
          <xm:sqref>I27:I302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D6E1B-7D4D-4BA9-B197-AC346EBE41BC}">
  <sheetPr>
    <tabColor theme="0" tint="-0.499984740745262"/>
  </sheetPr>
  <dimension ref="A1:AB412"/>
  <sheetViews>
    <sheetView showGridLines="0" workbookViewId="0">
      <selection activeCell="Z2" sqref="Z2:Z4"/>
    </sheetView>
  </sheetViews>
  <sheetFormatPr defaultColWidth="8.8203125" defaultRowHeight="14.25" outlineLevelCol="2" x14ac:dyDescent="0.45"/>
  <cols>
    <col min="1" max="1" width="15.3515625" style="7" bestFit="1" customWidth="1"/>
    <col min="2" max="2" width="1.234375" style="7" hidden="1" customWidth="1" outlineLevel="1"/>
    <col min="3" max="3" width="9.52734375" style="7" hidden="1" customWidth="1" outlineLevel="2"/>
    <col min="4" max="4" width="16.3515625" style="7" hidden="1" customWidth="1" outlineLevel="2"/>
    <col min="5" max="5" width="25.52734375" style="7" hidden="1" customWidth="1" outlineLevel="2"/>
    <col min="6" max="6" width="15.76171875" style="7" hidden="1" customWidth="1" outlineLevel="2"/>
    <col min="7" max="7" width="17.3515625" style="7" hidden="1" customWidth="1" outlineLevel="2"/>
    <col min="8" max="8" width="14.05859375" style="7" hidden="1" customWidth="1" outlineLevel="1" collapsed="1"/>
    <col min="9" max="9" width="20.3515625" style="7" hidden="1" customWidth="1" outlineLevel="1"/>
    <col min="10" max="10" width="1.234375" style="7" hidden="1" customWidth="1" outlineLevel="1"/>
    <col min="11" max="11" width="12.234375" style="7" hidden="1" customWidth="1" outlineLevel="2"/>
    <col min="12" max="12" width="12.52734375" style="7" hidden="1" customWidth="1" outlineLevel="2"/>
    <col min="13" max="13" width="20.3515625" style="7" hidden="1" customWidth="1" outlineLevel="2"/>
    <col min="14" max="14" width="12.5859375" style="7" hidden="1" customWidth="1" outlineLevel="2"/>
    <col min="15" max="15" width="17.3515625" style="7" hidden="1" customWidth="1" outlineLevel="2"/>
    <col min="16" max="16" width="17.05859375" style="7" hidden="1" customWidth="1" outlineLevel="1" collapsed="1"/>
    <col min="17" max="17" width="20.234375" style="7" hidden="1" customWidth="1" outlineLevel="1"/>
    <col min="18" max="18" width="1.234375" style="7" hidden="1" customWidth="1" outlineLevel="1"/>
    <col min="19" max="19" width="20.76171875" style="7" hidden="1" customWidth="1" outlineLevel="1"/>
    <col min="20" max="20" width="1.234375" style="7" hidden="1" customWidth="1" outlineLevel="1"/>
    <col min="21" max="21" width="14.234375" style="7" hidden="1" customWidth="1" outlineLevel="2"/>
    <col min="22" max="22" width="9.76171875" style="7" hidden="1" customWidth="1" outlineLevel="2"/>
    <col min="23" max="23" width="17.8203125" style="7" hidden="1" customWidth="1" outlineLevel="2"/>
    <col min="24" max="24" width="13.3515625" style="7" hidden="1" customWidth="1" outlineLevel="1" collapsed="1"/>
    <col min="25" max="25" width="1.234375" style="7" hidden="1" customWidth="1" outlineLevel="1"/>
    <col min="26" max="26" width="16.05859375" style="7" hidden="1" customWidth="1" outlineLevel="1"/>
    <col min="27" max="27" width="8.8203125" style="7" hidden="1" customWidth="1" outlineLevel="1"/>
    <col min="28" max="28" width="8.8203125" style="7" collapsed="1"/>
    <col min="29" max="16384" width="8.8203125" style="7"/>
  </cols>
  <sheetData>
    <row r="1" spans="1:26" x14ac:dyDescent="0.45">
      <c r="A1" s="38" t="s">
        <v>55</v>
      </c>
      <c r="C1" s="39" t="s">
        <v>56</v>
      </c>
      <c r="D1" s="30" t="s">
        <v>57</v>
      </c>
      <c r="E1" s="30" t="s">
        <v>58</v>
      </c>
      <c r="F1" s="30" t="s">
        <v>59</v>
      </c>
      <c r="G1" s="30" t="s">
        <v>60</v>
      </c>
      <c r="H1" s="31" t="s">
        <v>61</v>
      </c>
      <c r="I1" s="31" t="s">
        <v>62</v>
      </c>
      <c r="K1" s="31" t="s">
        <v>63</v>
      </c>
      <c r="L1" s="31" t="s">
        <v>4</v>
      </c>
      <c r="M1" s="30" t="s">
        <v>58</v>
      </c>
      <c r="N1" s="30" t="s">
        <v>59</v>
      </c>
      <c r="O1" s="30" t="s">
        <v>60</v>
      </c>
      <c r="P1" s="31" t="s">
        <v>64</v>
      </c>
      <c r="Q1" s="31" t="s">
        <v>65</v>
      </c>
      <c r="S1" s="31" t="s">
        <v>8</v>
      </c>
      <c r="U1" s="30" t="s">
        <v>66</v>
      </c>
      <c r="V1" s="30" t="s">
        <v>67</v>
      </c>
      <c r="W1" s="30" t="s">
        <v>68</v>
      </c>
      <c r="X1" s="31" t="s">
        <v>69</v>
      </c>
      <c r="Z1" s="31" t="s">
        <v>70</v>
      </c>
    </row>
    <row r="2" spans="1:26" x14ac:dyDescent="0.45">
      <c r="A2" s="45" t="s">
        <v>14</v>
      </c>
      <c r="C2" s="7" t="str" cm="1">
        <f t="array" ref="C2:C17">_xll.SI.EXPANDLOCATIONRANGE(Connection,"*")</f>
        <v>100</v>
      </c>
      <c r="D2" s="7" t="str" cm="1">
        <f t="array" ref="D2:D17">_xll.SI.LOCATIONNAME(Connection,_xlfn.ANCHORARRAY(C2))</f>
        <v>USA 1</v>
      </c>
      <c r="E2" s="7" t="str" cm="1">
        <f t="array" ref="E2:E17">_xlfn.ANCHORARRAY(C2)&amp;" - "&amp;_xlfn.ANCHORARRAY(D2)</f>
        <v>100 - USA 1</v>
      </c>
      <c r="F2" s="32" t="s">
        <v>71</v>
      </c>
      <c r="G2" s="32" t="s">
        <v>72</v>
      </c>
      <c r="H2" s="7" t="str" cm="1">
        <f t="array" ref="H2:H18">_xlfn.VSTACK(_xlfn.ANCHORARRAY(C2),_xlfn._xlws.FILTER($F$2:$F$50,$F$2:$F$50&lt;&gt;""))</f>
        <v>100</v>
      </c>
      <c r="I2" s="7" t="str" cm="1">
        <f t="array" ref="I2:I18">_xlfn.VSTACK(_xlfn.ANCHORARRAY(E2),_xlfn._xlws.FILTER($G$2:$G$50,$G$2:$G$50&lt;&gt;""))</f>
        <v>100 - USA 1</v>
      </c>
      <c r="K2" s="7" t="str" cm="1">
        <f t="array" ref="K2:K7">_xll.SI.EXPANDDEPARTMENTRANGE(Connection)</f>
        <v>100</v>
      </c>
      <c r="L2" s="7" t="str" cm="1">
        <f t="array" ref="L2:L7">_xll.SI.DEPARTMENTNAME(Connection,_xlfn.ANCHORARRAY(K2))</f>
        <v>Sales</v>
      </c>
      <c r="M2" s="7" t="str" cm="1">
        <f t="array" ref="M2:M7">_xlfn.ANCHORARRAY(K2)&amp;" - "&amp;_xlfn.ANCHORARRAY(L2)</f>
        <v>100 - Sales</v>
      </c>
      <c r="N2" s="32"/>
      <c r="O2" s="32" t="s">
        <v>9</v>
      </c>
      <c r="P2" s="7" t="str" cm="1">
        <f t="array" ref="P2:P56">IF(_xlfn.VSTACK(_xlfn.ANCHORARRAY(K2),$N$2:$N$50)=0,"",_xlfn.VSTACK(_xlfn.ANCHORARRAY(K2),$N$2:$N$50))</f>
        <v>100</v>
      </c>
      <c r="Q2" s="7" t="str" cm="1">
        <f t="array" ref="Q2:Q56">IF(_xlfn.VSTACK(_xlfn.ANCHORARRAY(M2),$O$2:$O$50)=0,"",_xlfn.VSTACK(_xlfn.ANCHORARRAY(M2),$O$2:$O$50))</f>
        <v>100 - Sales</v>
      </c>
      <c r="S2" s="7" t="str" cm="1">
        <f t="array" ref="S2:S412">_xll.SI.EXPANDBUDGETRANGE(Connection)</f>
        <v>07/10/23_Stage</v>
      </c>
      <c r="U2" s="7" t="s">
        <v>12</v>
      </c>
      <c r="V2" s="7" t="str" cm="1">
        <f t="array" ref="V2:V10">IFERROR(_xll.SI.EXPANDUSERBOOKRANGE(Connection),"")</f>
        <v>605</v>
      </c>
      <c r="W2" s="7" t="str" cm="1">
        <f t="array" ref="W2:W6">IFERROR(_xll.SI.EXPANDCONSOLIDATIONBOOKRANGE(Connection),"")</f>
        <v>Global Loc</v>
      </c>
      <c r="X2" s="7" t="str" cm="1">
        <f t="array" ref="X2:X19">_xlfn.VSTACK(_xlfn._xlws.FILTER($U$2:$U$100,$U$2:$U$100&lt;&gt;""),_xlfn.ANCHORARRAY(V2),_xlfn.ANCHORARRAY(W2))</f>
        <v>Accrual</v>
      </c>
      <c r="Z2" s="1" t="s">
        <v>53</v>
      </c>
    </row>
    <row r="3" spans="1:26" x14ac:dyDescent="0.45">
      <c r="C3" s="7" t="str">
        <v>110</v>
      </c>
      <c r="D3" s="7" t="str">
        <v>Inactive location</v>
      </c>
      <c r="E3" s="7" t="str">
        <v>110 - Inactive location</v>
      </c>
      <c r="F3" s="32"/>
      <c r="G3" s="32"/>
      <c r="H3" s="7" t="str">
        <v>110</v>
      </c>
      <c r="I3" s="7" t="str">
        <v>110 - Inactive location</v>
      </c>
      <c r="K3" s="7" t="str">
        <v>200</v>
      </c>
      <c r="L3" s="7" t="str">
        <v>Services</v>
      </c>
      <c r="M3" s="7" t="str">
        <v>200 - Services</v>
      </c>
      <c r="N3" s="32"/>
      <c r="O3" s="32"/>
      <c r="P3" s="7" t="str">
        <v>200</v>
      </c>
      <c r="Q3" s="7" t="str">
        <v>200 - Services</v>
      </c>
      <c r="S3" s="7" t="str">
        <v>07/10/23_Stage_v2</v>
      </c>
      <c r="U3" s="7" t="s">
        <v>73</v>
      </c>
      <c r="V3" s="7" t="str">
        <v>606</v>
      </c>
      <c r="W3" s="7" t="str">
        <v>NA Loc</v>
      </c>
      <c r="X3" s="7" t="str">
        <v>GAAP</v>
      </c>
      <c r="Z3" s="1" t="s">
        <v>52</v>
      </c>
    </row>
    <row r="4" spans="1:26" x14ac:dyDescent="0.45">
      <c r="C4" s="7" t="str">
        <v>150</v>
      </c>
      <c r="D4" s="7" t="str">
        <v>USA - Texas</v>
      </c>
      <c r="E4" s="7" t="str">
        <v>150 - USA - Texas</v>
      </c>
      <c r="F4" s="32"/>
      <c r="G4" s="32"/>
      <c r="H4" s="7" t="str">
        <v>150</v>
      </c>
      <c r="I4" s="7" t="str">
        <v>150 - USA - Texas</v>
      </c>
      <c r="K4" s="7" t="str">
        <v>300</v>
      </c>
      <c r="L4" s="7" t="str">
        <v>Admin</v>
      </c>
      <c r="M4" s="7" t="str">
        <v>300 - Admin</v>
      </c>
      <c r="N4" s="32"/>
      <c r="O4" s="32"/>
      <c r="P4" s="7" t="str">
        <v>300</v>
      </c>
      <c r="Q4" s="7" t="str">
        <v>300 - Admin</v>
      </c>
      <c r="S4" s="7" t="str">
        <v>07/10/23_Stage_v3</v>
      </c>
      <c r="U4" s="7" t="s">
        <v>74</v>
      </c>
      <c r="V4" s="7" t="str">
        <v>Allo-Demo</v>
      </c>
      <c r="W4" s="7" t="str">
        <v>Non-US Loc</v>
      </c>
      <c r="X4" s="7" t="str">
        <v>Cash</v>
      </c>
      <c r="Z4" s="1" t="s">
        <v>54</v>
      </c>
    </row>
    <row r="5" spans="1:26" x14ac:dyDescent="0.45">
      <c r="C5" s="7" t="str">
        <v>160</v>
      </c>
      <c r="D5" s="7" t="str">
        <v>NY</v>
      </c>
      <c r="E5" s="7" t="str">
        <v>160 - NY</v>
      </c>
      <c r="F5" s="32"/>
      <c r="G5" s="32"/>
      <c r="H5" s="7" t="str">
        <v>160</v>
      </c>
      <c r="I5" s="7" t="str">
        <v>160 - NY</v>
      </c>
      <c r="K5" s="7" t="str">
        <v>400</v>
      </c>
      <c r="L5" s="7" t="str">
        <v>Marketing</v>
      </c>
      <c r="M5" s="7" t="str">
        <v>400 - Marketing</v>
      </c>
      <c r="N5" s="32"/>
      <c r="O5" s="32"/>
      <c r="P5" s="7" t="str">
        <v>400</v>
      </c>
      <c r="Q5" s="7" t="str">
        <v>400 - Marketing</v>
      </c>
      <c r="S5" s="7" t="str">
        <v>07/10/23_Stage_v4</v>
      </c>
      <c r="U5" s="7" t="s">
        <v>75</v>
      </c>
      <c r="V5" s="7" t="str">
        <v>Allocations</v>
      </c>
      <c r="W5" s="7" t="str">
        <v>Non-US-Bdgt</v>
      </c>
      <c r="X5" s="7" t="str">
        <v>Accrual;GAAP</v>
      </c>
    </row>
    <row r="6" spans="1:26" x14ac:dyDescent="0.45">
      <c r="C6" s="7" t="str">
        <v>200</v>
      </c>
      <c r="D6" s="7" t="str">
        <v>USA 2</v>
      </c>
      <c r="E6" s="7" t="str">
        <v>200 - USA 2</v>
      </c>
      <c r="F6" s="32"/>
      <c r="G6" s="32"/>
      <c r="H6" s="7" t="str">
        <v>200</v>
      </c>
      <c r="I6" s="7" t="str">
        <v>200 - USA 2</v>
      </c>
      <c r="K6" s="7" t="str">
        <v>500</v>
      </c>
      <c r="L6" s="7" t="str">
        <v>IT</v>
      </c>
      <c r="M6" s="7" t="str">
        <v>500 - IT</v>
      </c>
      <c r="N6" s="32"/>
      <c r="O6" s="32"/>
      <c r="P6" s="7" t="str">
        <v>500</v>
      </c>
      <c r="Q6" s="7" t="str">
        <v>500 - IT</v>
      </c>
      <c r="S6" s="7" t="str">
        <v>07/10/23_Stage_v5</v>
      </c>
      <c r="V6" s="7" t="str">
        <v>Commitments</v>
      </c>
      <c r="W6" s="7" t="str">
        <v>TestConsBook</v>
      </c>
      <c r="X6" s="7" t="str">
        <v>605</v>
      </c>
    </row>
    <row r="7" spans="1:26" x14ac:dyDescent="0.45">
      <c r="C7" s="7" t="str">
        <v>220</v>
      </c>
      <c r="D7" s="7" t="str">
        <v>Active-nonposting location</v>
      </c>
      <c r="E7" s="7" t="str">
        <v>220 - Active-nonposting location</v>
      </c>
      <c r="F7" s="32"/>
      <c r="G7" s="32"/>
      <c r="H7" s="7" t="str">
        <v>220</v>
      </c>
      <c r="I7" s="7" t="str">
        <v>220 - Active-nonposting location</v>
      </c>
      <c r="K7" s="7" t="str">
        <v>SalesMarketing</v>
      </c>
      <c r="L7" s="7" t="str">
        <v>Sales &amp; Marketing</v>
      </c>
      <c r="M7" s="7" t="str">
        <v>SalesMarketing - Sales &amp; Marketing</v>
      </c>
      <c r="P7" s="7" t="str">
        <v>SalesMarketing</v>
      </c>
      <c r="Q7" s="7" t="str">
        <v>SalesMarketing - Sales &amp; Marketing</v>
      </c>
      <c r="S7" s="7" t="str">
        <v>07/10/23_Stage_v6</v>
      </c>
      <c r="V7" s="7" t="str">
        <v>DBB</v>
      </c>
      <c r="X7" s="7" t="str">
        <v>606</v>
      </c>
    </row>
    <row r="8" spans="1:26" x14ac:dyDescent="0.45">
      <c r="C8" s="7" t="str">
        <v>300</v>
      </c>
      <c r="D8" s="7" t="str">
        <v>Holding Company</v>
      </c>
      <c r="E8" s="7" t="str">
        <v>300 - Holding Company</v>
      </c>
      <c r="F8" s="32"/>
      <c r="G8" s="32"/>
      <c r="H8" s="7" t="str">
        <v>300</v>
      </c>
      <c r="I8" s="7" t="str">
        <v>300 - Holding Company</v>
      </c>
      <c r="P8" s="7" t="str">
        <v/>
      </c>
      <c r="Q8" s="7" t="str">
        <v>All Departments</v>
      </c>
      <c r="S8" s="7" t="str">
        <v>07/10/23_Stage_v8</v>
      </c>
      <c r="V8" s="7" t="str">
        <v>Eliminations</v>
      </c>
      <c r="X8" s="7" t="str">
        <v>Allo-Demo</v>
      </c>
    </row>
    <row r="9" spans="1:26" x14ac:dyDescent="0.45">
      <c r="C9" s="7" t="str">
        <v>400</v>
      </c>
      <c r="D9" s="7" t="str">
        <v>Canada</v>
      </c>
      <c r="E9" s="7" t="str">
        <v>400 - Canada</v>
      </c>
      <c r="F9" s="32"/>
      <c r="G9" s="32"/>
      <c r="H9" s="7" t="str">
        <v>400</v>
      </c>
      <c r="I9" s="7" t="str">
        <v>400 - Canada</v>
      </c>
      <c r="P9" s="7" t="str">
        <v/>
      </c>
      <c r="Q9" s="7" t="str">
        <v/>
      </c>
      <c r="S9" s="7" t="str">
        <v>1000-06</v>
      </c>
      <c r="V9" s="7" t="str">
        <v>IFRS</v>
      </c>
      <c r="X9" s="7" t="str">
        <v>Allocations</v>
      </c>
    </row>
    <row r="10" spans="1:26" x14ac:dyDescent="0.45">
      <c r="C10" s="7" t="str">
        <v>410</v>
      </c>
      <c r="D10" s="7" t="str">
        <v>Toronto</v>
      </c>
      <c r="E10" s="7" t="str">
        <v>410 - Toronto</v>
      </c>
      <c r="F10" s="32"/>
      <c r="G10" s="32"/>
      <c r="H10" s="7" t="str">
        <v>410</v>
      </c>
      <c r="I10" s="7" t="str">
        <v>410 - Toronto</v>
      </c>
      <c r="P10" s="7" t="str">
        <v/>
      </c>
      <c r="Q10" s="7" t="str">
        <v/>
      </c>
      <c r="S10" s="7" t="str">
        <v>111</v>
      </c>
      <c r="V10" s="7" t="str">
        <v>TEST_BK</v>
      </c>
      <c r="X10" s="7" t="str">
        <v>Commitments</v>
      </c>
    </row>
    <row r="11" spans="1:26" x14ac:dyDescent="0.45">
      <c r="C11" s="7" t="str">
        <v>4105</v>
      </c>
      <c r="D11" s="7" t="str">
        <v>Rua de Almoinha</v>
      </c>
      <c r="E11" s="7" t="str">
        <v>4105 - Rua de Almoinha</v>
      </c>
      <c r="F11" s="32"/>
      <c r="G11" s="32"/>
      <c r="H11" s="7" t="str">
        <v>4105</v>
      </c>
      <c r="I11" s="7" t="str">
        <v>4105 - Rua de Almoinha</v>
      </c>
      <c r="P11" s="7" t="str">
        <v/>
      </c>
      <c r="Q11" s="7" t="str">
        <v/>
      </c>
      <c r="S11" s="7" t="str">
        <v>12/11/23_dev_v1</v>
      </c>
      <c r="X11" s="7" t="str">
        <v>DBB</v>
      </c>
    </row>
    <row r="12" spans="1:26" x14ac:dyDescent="0.45">
      <c r="C12" s="7" t="str">
        <v>500</v>
      </c>
      <c r="D12" s="7" t="str">
        <v>United Kingdom</v>
      </c>
      <c r="E12" s="7" t="str">
        <v>500 - United Kingdom</v>
      </c>
      <c r="F12" s="32"/>
      <c r="G12" s="32"/>
      <c r="H12" s="7" t="str">
        <v>500</v>
      </c>
      <c r="I12" s="7" t="str">
        <v>500 - United Kingdom</v>
      </c>
      <c r="P12" s="7" t="str">
        <v/>
      </c>
      <c r="Q12" s="7" t="str">
        <v/>
      </c>
      <c r="S12" s="7" t="str">
        <v>123-456</v>
      </c>
      <c r="X12" s="7" t="str">
        <v>Eliminations</v>
      </c>
    </row>
    <row r="13" spans="1:26" x14ac:dyDescent="0.45">
      <c r="C13" s="7" t="str">
        <v>600</v>
      </c>
      <c r="D13" s="7" t="str">
        <v>Australia</v>
      </c>
      <c r="E13" s="7" t="str">
        <v>600 - Australia</v>
      </c>
      <c r="F13" s="32"/>
      <c r="G13" s="32"/>
      <c r="H13" s="7" t="str">
        <v>600</v>
      </c>
      <c r="I13" s="7" t="str">
        <v>600 - Australia</v>
      </c>
      <c r="P13" s="7" t="str">
        <v/>
      </c>
      <c r="Q13" s="7" t="str">
        <v/>
      </c>
      <c r="S13" s="7" t="str">
        <v>4777</v>
      </c>
      <c r="X13" s="7" t="str">
        <v>IFRS</v>
      </c>
    </row>
    <row r="14" spans="1:26" x14ac:dyDescent="0.45">
      <c r="C14" s="7" t="str">
        <v>700</v>
      </c>
      <c r="D14" s="7" t="str">
        <v>South Africa</v>
      </c>
      <c r="E14" s="7" t="str">
        <v>700 - South Africa</v>
      </c>
      <c r="H14" s="7" t="str">
        <v>700</v>
      </c>
      <c r="I14" s="7" t="str">
        <v>700 - South Africa</v>
      </c>
      <c r="P14" s="7" t="str">
        <v/>
      </c>
      <c r="Q14" s="7" t="str">
        <v/>
      </c>
      <c r="S14" s="7" t="str">
        <v>4777v10</v>
      </c>
      <c r="X14" s="7" t="str">
        <v>TEST_BK</v>
      </c>
    </row>
    <row r="15" spans="1:26" x14ac:dyDescent="0.45">
      <c r="C15" s="7" t="str">
        <v>900</v>
      </c>
      <c r="D15" s="7" t="str">
        <v>Elimination - NA</v>
      </c>
      <c r="E15" s="7" t="str">
        <v>900 - Elimination - NA</v>
      </c>
      <c r="H15" s="7" t="str">
        <v>900</v>
      </c>
      <c r="I15" s="7" t="str">
        <v>900 - Elimination - NA</v>
      </c>
      <c r="P15" s="7" t="str">
        <v/>
      </c>
      <c r="Q15" s="7" t="str">
        <v/>
      </c>
      <c r="S15" s="7" t="str">
        <v>4777v11</v>
      </c>
      <c r="X15" s="7" t="str">
        <v>Global Loc</v>
      </c>
    </row>
    <row r="16" spans="1:26" x14ac:dyDescent="0.45">
      <c r="C16" s="7" t="str">
        <v>910</v>
      </c>
      <c r="D16" s="7" t="str">
        <v>Elimination - Global</v>
      </c>
      <c r="E16" s="7" t="str">
        <v>910 - Elimination - Global</v>
      </c>
      <c r="H16" s="7" t="str">
        <v>910</v>
      </c>
      <c r="I16" s="7" t="str">
        <v>910 - Elimination - Global</v>
      </c>
      <c r="P16" s="7" t="str">
        <v/>
      </c>
      <c r="Q16" s="7" t="str">
        <v/>
      </c>
      <c r="S16" s="7" t="str">
        <v>4777v12</v>
      </c>
      <c r="X16" s="7" t="str">
        <v>NA Loc</v>
      </c>
    </row>
    <row r="17" spans="3:24" x14ac:dyDescent="0.45">
      <c r="C17" s="7" t="str">
        <v>920</v>
      </c>
      <c r="D17" s="7" t="str">
        <v>Elimination - Sub</v>
      </c>
      <c r="E17" s="7" t="str">
        <v>920 - Elimination - Sub</v>
      </c>
      <c r="H17" s="7" t="str">
        <v>920</v>
      </c>
      <c r="I17" s="7" t="str">
        <v>920 - Elimination - Sub</v>
      </c>
      <c r="P17" s="7" t="str">
        <v/>
      </c>
      <c r="Q17" s="7" t="str">
        <v/>
      </c>
      <c r="S17" s="7" t="str">
        <v>4777v13</v>
      </c>
      <c r="X17" s="7" t="str">
        <v>Non-US Loc</v>
      </c>
    </row>
    <row r="18" spans="3:24" x14ac:dyDescent="0.45">
      <c r="H18" s="7" t="str">
        <v>*</v>
      </c>
      <c r="I18" s="7" t="str">
        <v>All Location</v>
      </c>
      <c r="P18" s="7" t="str">
        <v/>
      </c>
      <c r="Q18" s="7" t="str">
        <v/>
      </c>
      <c r="S18" s="7" t="str">
        <v>4777v14</v>
      </c>
      <c r="X18" s="7" t="str">
        <v>Non-US-Bdgt</v>
      </c>
    </row>
    <row r="19" spans="3:24" x14ac:dyDescent="0.45">
      <c r="P19" s="7" t="str">
        <v/>
      </c>
      <c r="Q19" s="7" t="str">
        <v/>
      </c>
      <c r="S19" s="7" t="str">
        <v>4777v2</v>
      </c>
      <c r="X19" s="7" t="str">
        <v>TestConsBook</v>
      </c>
    </row>
    <row r="20" spans="3:24" x14ac:dyDescent="0.45">
      <c r="P20" s="7" t="str">
        <v/>
      </c>
      <c r="Q20" s="7" t="str">
        <v/>
      </c>
      <c r="S20" s="7" t="str">
        <v>4777v3</v>
      </c>
    </row>
    <row r="21" spans="3:24" x14ac:dyDescent="0.45">
      <c r="P21" s="7" t="str">
        <v/>
      </c>
      <c r="Q21" s="7" t="str">
        <v/>
      </c>
      <c r="S21" s="7" t="str">
        <v>4777v4</v>
      </c>
    </row>
    <row r="22" spans="3:24" x14ac:dyDescent="0.45">
      <c r="P22" s="7" t="str">
        <v/>
      </c>
      <c r="Q22" s="7" t="str">
        <v/>
      </c>
      <c r="S22" s="7" t="str">
        <v>4777v5</v>
      </c>
    </row>
    <row r="23" spans="3:24" x14ac:dyDescent="0.45">
      <c r="P23" s="7" t="str">
        <v/>
      </c>
      <c r="Q23" s="7" t="str">
        <v/>
      </c>
      <c r="S23" s="7" t="str">
        <v>4777v8</v>
      </c>
    </row>
    <row r="24" spans="3:24" x14ac:dyDescent="0.45">
      <c r="P24" s="7" t="str">
        <v/>
      </c>
      <c r="Q24" s="7" t="str">
        <v/>
      </c>
      <c r="S24" s="7" t="str">
        <v>4777v9</v>
      </c>
    </row>
    <row r="25" spans="3:24" x14ac:dyDescent="0.45">
      <c r="P25" s="7" t="str">
        <v/>
      </c>
      <c r="Q25" s="7" t="str">
        <v/>
      </c>
      <c r="S25" s="7" t="str">
        <v>56758</v>
      </c>
    </row>
    <row r="26" spans="3:24" x14ac:dyDescent="0.45">
      <c r="P26" s="7" t="str">
        <v/>
      </c>
      <c r="Q26" s="7" t="str">
        <v/>
      </c>
      <c r="S26" s="7" t="str">
        <v>67959</v>
      </c>
    </row>
    <row r="27" spans="3:24" x14ac:dyDescent="0.45">
      <c r="P27" s="7" t="str">
        <v/>
      </c>
      <c r="Q27" s="7" t="str">
        <v/>
      </c>
      <c r="S27" s="7" t="str">
        <v>Aaron Employee Test</v>
      </c>
    </row>
    <row r="28" spans="3:24" x14ac:dyDescent="0.45">
      <c r="P28" s="7" t="str">
        <v/>
      </c>
      <c r="Q28" s="7" t="str">
        <v/>
      </c>
      <c r="S28" s="7" t="str">
        <v>Agency Campaigns</v>
      </c>
    </row>
    <row r="29" spans="3:24" x14ac:dyDescent="0.45">
      <c r="P29" s="7" t="str">
        <v/>
      </c>
      <c r="Q29" s="7" t="str">
        <v/>
      </c>
      <c r="S29" s="7" t="str">
        <v>Andy</v>
      </c>
    </row>
    <row r="30" spans="3:24" x14ac:dyDescent="0.45">
      <c r="P30" s="7" t="str">
        <v/>
      </c>
      <c r="Q30" s="7" t="str">
        <v/>
      </c>
      <c r="S30" s="7" t="str">
        <v>Armanino Demo</v>
      </c>
    </row>
    <row r="31" spans="3:24" x14ac:dyDescent="0.45">
      <c r="P31" s="7" t="str">
        <v/>
      </c>
      <c r="Q31" s="7" t="str">
        <v/>
      </c>
      <c r="S31" s="7" t="str">
        <v>BS Budget Writeback</v>
      </c>
    </row>
    <row r="32" spans="3:24" x14ac:dyDescent="0.45">
      <c r="P32" s="7" t="str">
        <v/>
      </c>
      <c r="Q32" s="7" t="str">
        <v/>
      </c>
      <c r="S32" s="7" t="str">
        <v>BS Budget Writeback Sample</v>
      </c>
    </row>
    <row r="33" spans="16:19" x14ac:dyDescent="0.45">
      <c r="P33" s="7" t="str">
        <v/>
      </c>
      <c r="Q33" s="7" t="str">
        <v/>
      </c>
      <c r="S33" s="7" t="str">
        <v>BS Writeback v1.1 testing</v>
      </c>
    </row>
    <row r="34" spans="16:19" x14ac:dyDescent="0.45">
      <c r="P34" s="7" t="str">
        <v/>
      </c>
      <c r="Q34" s="7" t="str">
        <v/>
      </c>
      <c r="S34" s="7" t="str">
        <v>BUDGET-5060</v>
      </c>
    </row>
    <row r="35" spans="16:19" x14ac:dyDescent="0.45">
      <c r="P35" s="7" t="str">
        <v/>
      </c>
      <c r="Q35" s="7" t="str">
        <v/>
      </c>
      <c r="S35" s="7" t="str">
        <v>BUDGET-SKYLINE</v>
      </c>
    </row>
    <row r="36" spans="16:19" x14ac:dyDescent="0.45">
      <c r="P36" s="7" t="str">
        <v/>
      </c>
      <c r="Q36" s="7" t="str">
        <v/>
      </c>
      <c r="S36" s="7" t="str">
        <v>BUDGET-SKYLINE-01</v>
      </c>
    </row>
    <row r="37" spans="16:19" x14ac:dyDescent="0.45">
      <c r="P37" s="7" t="str">
        <v/>
      </c>
      <c r="Q37" s="7" t="str">
        <v/>
      </c>
      <c r="S37" s="7" t="str">
        <v>BUDGET-SKYLINE-LKABIR</v>
      </c>
    </row>
    <row r="38" spans="16:19" x14ac:dyDescent="0.45">
      <c r="P38" s="7" t="str">
        <v/>
      </c>
      <c r="Q38" s="7" t="str">
        <v/>
      </c>
      <c r="S38" s="7" t="str">
        <v>BUDGET2003</v>
      </c>
    </row>
    <row r="39" spans="16:19" x14ac:dyDescent="0.45">
      <c r="P39" s="7" t="str">
        <v/>
      </c>
      <c r="Q39" s="7" t="str">
        <v/>
      </c>
      <c r="S39" s="7" t="str">
        <v>BUDGET2003v2</v>
      </c>
    </row>
    <row r="40" spans="16:19" x14ac:dyDescent="0.45">
      <c r="P40" s="7" t="str">
        <v/>
      </c>
      <c r="Q40" s="7" t="str">
        <v/>
      </c>
      <c r="S40" s="7" t="str">
        <v>Bakertilly Budget</v>
      </c>
    </row>
    <row r="41" spans="16:19" x14ac:dyDescent="0.45">
      <c r="P41" s="7" t="str">
        <v/>
      </c>
      <c r="Q41" s="7" t="str">
        <v/>
      </c>
      <c r="S41" s="7" t="str">
        <v>Balance Sheet Budget</v>
      </c>
    </row>
    <row r="42" spans="16:19" x14ac:dyDescent="0.45">
      <c r="P42" s="7" t="str">
        <v/>
      </c>
      <c r="Q42" s="7" t="str">
        <v/>
      </c>
      <c r="S42" s="7" t="str">
        <v>Big Budget - 0711</v>
      </c>
    </row>
    <row r="43" spans="16:19" x14ac:dyDescent="0.45">
      <c r="P43" s="7" t="str">
        <v/>
      </c>
      <c r="Q43" s="7" t="str">
        <v/>
      </c>
      <c r="S43" s="7" t="str">
        <v>Big Budget - 0811</v>
      </c>
    </row>
    <row r="44" spans="16:19" x14ac:dyDescent="0.45">
      <c r="P44" s="7" t="str">
        <v/>
      </c>
      <c r="Q44" s="7" t="str">
        <v/>
      </c>
      <c r="S44" s="7" t="str">
        <v>Big Budget - 1110v3</v>
      </c>
    </row>
    <row r="45" spans="16:19" x14ac:dyDescent="0.45">
      <c r="P45" s="7" t="str">
        <v/>
      </c>
      <c r="Q45" s="7" t="str">
        <v/>
      </c>
      <c r="S45" s="7" t="str">
        <v>Big Budget - 1110vQA</v>
      </c>
    </row>
    <row r="46" spans="16:19" x14ac:dyDescent="0.45">
      <c r="P46" s="7" t="str">
        <v/>
      </c>
      <c r="Q46" s="7" t="str">
        <v/>
      </c>
      <c r="S46" s="7" t="str">
        <v>Big Budget - 1211</v>
      </c>
    </row>
    <row r="47" spans="16:19" x14ac:dyDescent="0.45">
      <c r="P47" s="7" t="str">
        <v/>
      </c>
      <c r="Q47" s="7" t="str">
        <v/>
      </c>
      <c r="S47" s="7" t="str">
        <v>Big Budget - 2404</v>
      </c>
    </row>
    <row r="48" spans="16:19" x14ac:dyDescent="0.45">
      <c r="P48" s="7" t="str">
        <v/>
      </c>
      <c r="Q48" s="7" t="str">
        <v/>
      </c>
      <c r="S48" s="7" t="str">
        <v>Big Budget - 2404v1</v>
      </c>
    </row>
    <row r="49" spans="16:19" x14ac:dyDescent="0.45">
      <c r="P49" s="7" t="str">
        <v/>
      </c>
      <c r="Q49" s="7" t="str">
        <v/>
      </c>
      <c r="S49" s="7" t="str">
        <v>Big Budget - 2404v2</v>
      </c>
    </row>
    <row r="50" spans="16:19" x14ac:dyDescent="0.45">
      <c r="P50" s="7" t="str">
        <v/>
      </c>
      <c r="Q50" s="7" t="str">
        <v/>
      </c>
      <c r="S50" s="7" t="str">
        <v>Big Budget - 2404v3</v>
      </c>
    </row>
    <row r="51" spans="16:19" x14ac:dyDescent="0.45">
      <c r="P51" s="7" t="str">
        <v/>
      </c>
      <c r="Q51" s="7" t="str">
        <v/>
      </c>
      <c r="S51" s="7" t="str">
        <v>Big Budget - 2603</v>
      </c>
    </row>
    <row r="52" spans="16:19" x14ac:dyDescent="0.45">
      <c r="P52" s="7" t="str">
        <v/>
      </c>
      <c r="Q52" s="7" t="str">
        <v/>
      </c>
      <c r="S52" s="7" t="str">
        <v>Big Budget - 2603v2</v>
      </c>
    </row>
    <row r="53" spans="16:19" x14ac:dyDescent="0.45">
      <c r="P53" s="7" t="str">
        <v/>
      </c>
      <c r="Q53" s="7" t="str">
        <v/>
      </c>
      <c r="S53" s="7" t="str">
        <v>Big Budget - 2603v3</v>
      </c>
    </row>
    <row r="54" spans="16:19" x14ac:dyDescent="0.45">
      <c r="P54" s="7" t="str">
        <v/>
      </c>
      <c r="Q54" s="7" t="str">
        <v/>
      </c>
      <c r="S54" s="7" t="str">
        <v>Big Budget - 2811</v>
      </c>
    </row>
    <row r="55" spans="16:19" x14ac:dyDescent="0.45">
      <c r="P55" s="7" t="str">
        <v/>
      </c>
      <c r="Q55" s="7" t="str">
        <v/>
      </c>
      <c r="S55" s="7" t="str">
        <v>Big Budget - 4605 Benchmarking #3</v>
      </c>
    </row>
    <row r="56" spans="16:19" x14ac:dyDescent="0.45">
      <c r="P56" s="7" t="str">
        <v/>
      </c>
      <c r="Q56" s="7" t="str">
        <v/>
      </c>
      <c r="S56" s="7" t="str">
        <v>Big Budget - 4605 Benchmarking #4</v>
      </c>
    </row>
    <row r="57" spans="16:19" x14ac:dyDescent="0.45">
      <c r="S57" s="7" t="str">
        <v>Big Budget - 4605 Benchmarking #5</v>
      </c>
    </row>
    <row r="58" spans="16:19" x14ac:dyDescent="0.45">
      <c r="S58" s="7" t="str">
        <v>Big Budget - 4605 Benchmarking #6</v>
      </c>
    </row>
    <row r="59" spans="16:19" x14ac:dyDescent="0.45">
      <c r="S59" s="7" t="str">
        <v>Big Budget - 4605 Benchmarking #7</v>
      </c>
    </row>
    <row r="60" spans="16:19" x14ac:dyDescent="0.45">
      <c r="S60" s="7" t="str">
        <v>Big Budget - 4605 benchmarking</v>
      </c>
    </row>
    <row r="61" spans="16:19" x14ac:dyDescent="0.45">
      <c r="S61" s="7" t="str">
        <v>Big Budget - 4605 benchmarking #2</v>
      </c>
    </row>
    <row r="62" spans="16:19" x14ac:dyDescent="0.45">
      <c r="S62" s="7" t="str">
        <v>Big Budget - Sanity check Prod</v>
      </c>
    </row>
    <row r="63" spans="16:19" x14ac:dyDescent="0.45">
      <c r="S63" s="7" t="str">
        <v>BigBudget_QA</v>
      </c>
    </row>
    <row r="64" spans="16:19" x14ac:dyDescent="0.45">
      <c r="S64" s="7" t="str">
        <v>BigBudget_QA1</v>
      </c>
    </row>
    <row r="65" spans="19:19" x14ac:dyDescent="0.45">
      <c r="S65" s="7" t="str">
        <v>BigBudget_QA2</v>
      </c>
    </row>
    <row r="66" spans="19:19" x14ac:dyDescent="0.45">
      <c r="S66" s="7" t="str">
        <v>BigBudget_QA3</v>
      </c>
    </row>
    <row r="67" spans="19:19" x14ac:dyDescent="0.45">
      <c r="S67" s="7" t="str">
        <v>Boooo!</v>
      </c>
    </row>
    <row r="68" spans="19:19" x14ac:dyDescent="0.45">
      <c r="S68" s="7" t="str">
        <v>BudgTest</v>
      </c>
    </row>
    <row r="69" spans="19:19" x14ac:dyDescent="0.45">
      <c r="S69" s="7" t="str">
        <v>Budget</v>
      </c>
    </row>
    <row r="70" spans="19:19" x14ac:dyDescent="0.45">
      <c r="S70" s="7" t="str">
        <v>Budget - 2024-11vQA</v>
      </c>
    </row>
    <row r="71" spans="19:19" x14ac:dyDescent="0.45">
      <c r="S71" s="7" t="str">
        <v>Budget Akuna</v>
      </c>
    </row>
    <row r="72" spans="19:19" x14ac:dyDescent="0.45">
      <c r="S72" s="7" t="str">
        <v>Budget ID - Excel online test</v>
      </c>
    </row>
    <row r="73" spans="19:19" x14ac:dyDescent="0.45">
      <c r="S73" s="7" t="str">
        <v>Budget ID - test online vs local</v>
      </c>
    </row>
    <row r="74" spans="19:19" x14ac:dyDescent="0.45">
      <c r="S74" s="7" t="str">
        <v>Budget Updated v1</v>
      </c>
    </row>
    <row r="75" spans="19:19" x14ac:dyDescent="0.45">
      <c r="S75" s="7" t="str">
        <v>Budget-ActiveLocationTest</v>
      </c>
    </row>
    <row r="76" spans="19:19" x14ac:dyDescent="0.45">
      <c r="S76" s="7" t="str">
        <v>Budget-test-if-2022</v>
      </c>
    </row>
    <row r="77" spans="19:19" x14ac:dyDescent="0.45">
      <c r="S77" s="7" t="str">
        <v>Budget-udd</v>
      </c>
    </row>
    <row r="78" spans="19:19" x14ac:dyDescent="0.45">
      <c r="S78" s="7" t="str">
        <v>Budget13_March</v>
      </c>
    </row>
    <row r="79" spans="19:19" x14ac:dyDescent="0.45">
      <c r="S79" s="7" t="str">
        <v>Budget2024V7</v>
      </c>
    </row>
    <row r="80" spans="19:19" x14ac:dyDescent="0.45">
      <c r="S80" s="7" t="str">
        <v>Budget_2019_BT26_Test1</v>
      </c>
    </row>
    <row r="81" spans="19:19" x14ac:dyDescent="0.45">
      <c r="S81" s="7" t="str">
        <v>Budget_2019_BT26_Test10</v>
      </c>
    </row>
    <row r="82" spans="19:19" x14ac:dyDescent="0.45">
      <c r="S82" s="7" t="str">
        <v>Budget_2019_BT26_Test11</v>
      </c>
    </row>
    <row r="83" spans="19:19" x14ac:dyDescent="0.45">
      <c r="S83" s="7" t="str">
        <v>Budget_2019_BT26_Test12</v>
      </c>
    </row>
    <row r="84" spans="19:19" x14ac:dyDescent="0.45">
      <c r="S84" s="7" t="str">
        <v>Budget_2019_BT26_Test13</v>
      </c>
    </row>
    <row r="85" spans="19:19" x14ac:dyDescent="0.45">
      <c r="S85" s="7" t="str">
        <v>Budget_2019_BT26_Test14</v>
      </c>
    </row>
    <row r="86" spans="19:19" x14ac:dyDescent="0.45">
      <c r="S86" s="7" t="str">
        <v>Budget_2019_BT26_Test15</v>
      </c>
    </row>
    <row r="87" spans="19:19" x14ac:dyDescent="0.45">
      <c r="S87" s="7" t="str">
        <v>Budget_2019_BT26_Test16</v>
      </c>
    </row>
    <row r="88" spans="19:19" x14ac:dyDescent="0.45">
      <c r="S88" s="7" t="str">
        <v>Budget_2019_BT26_Test17</v>
      </c>
    </row>
    <row r="89" spans="19:19" x14ac:dyDescent="0.45">
      <c r="S89" s="7" t="str">
        <v>Budget_2019_BT26_Test18</v>
      </c>
    </row>
    <row r="90" spans="19:19" x14ac:dyDescent="0.45">
      <c r="S90" s="7" t="str">
        <v>Budget_2019_BT26_Test19</v>
      </c>
    </row>
    <row r="91" spans="19:19" x14ac:dyDescent="0.45">
      <c r="S91" s="7" t="str">
        <v>Budget_2019_BT26_Test2</v>
      </c>
    </row>
    <row r="92" spans="19:19" x14ac:dyDescent="0.45">
      <c r="S92" s="7" t="str">
        <v>Budget_2019_BT26_Test20</v>
      </c>
    </row>
    <row r="93" spans="19:19" x14ac:dyDescent="0.45">
      <c r="S93" s="7" t="str">
        <v>Budget_2019_BT26_Test21</v>
      </c>
    </row>
    <row r="94" spans="19:19" x14ac:dyDescent="0.45">
      <c r="S94" s="7" t="str">
        <v>Budget_2019_BT26_Test22</v>
      </c>
    </row>
    <row r="95" spans="19:19" x14ac:dyDescent="0.45">
      <c r="S95" s="7" t="str">
        <v>Budget_2019_BT26_Test23</v>
      </c>
    </row>
    <row r="96" spans="19:19" x14ac:dyDescent="0.45">
      <c r="S96" s="7" t="str">
        <v>Budget_2019_BT26_Test24</v>
      </c>
    </row>
    <row r="97" spans="19:19" x14ac:dyDescent="0.45">
      <c r="S97" s="7" t="str">
        <v>Budget_2019_BT26_Test3</v>
      </c>
    </row>
    <row r="98" spans="19:19" x14ac:dyDescent="0.45">
      <c r="S98" s="7" t="str">
        <v>Budget_2019_BT26_Test4</v>
      </c>
    </row>
    <row r="99" spans="19:19" x14ac:dyDescent="0.45">
      <c r="S99" s="7" t="str">
        <v>Budget_2019_BT26_Test5</v>
      </c>
    </row>
    <row r="100" spans="19:19" x14ac:dyDescent="0.45">
      <c r="S100" s="7" t="str">
        <v>Budget_2019_BT26_Test6</v>
      </c>
    </row>
    <row r="101" spans="19:19" x14ac:dyDescent="0.45">
      <c r="S101" s="7" t="str">
        <v>Budget_2019_BT26_Test7</v>
      </c>
    </row>
    <row r="102" spans="19:19" x14ac:dyDescent="0.45">
      <c r="S102" s="7" t="str">
        <v>Budget_2019_BT26_Test8</v>
      </c>
    </row>
    <row r="103" spans="19:19" x14ac:dyDescent="0.45">
      <c r="S103" s="7" t="str">
        <v>Budget_2019_BT26_Test9</v>
      </c>
    </row>
    <row r="104" spans="19:19" x14ac:dyDescent="0.45">
      <c r="S104" s="7" t="str">
        <v>Budget_ud</v>
      </c>
    </row>
    <row r="105" spans="19:19" x14ac:dyDescent="0.45">
      <c r="S105" s="7" t="str">
        <v>CAI Global</v>
      </c>
    </row>
    <row r="106" spans="19:19" x14ac:dyDescent="0.45">
      <c r="S106" s="7" t="str">
        <v>CAI Global 2</v>
      </c>
    </row>
    <row r="107" spans="19:19" x14ac:dyDescent="0.45">
      <c r="S107" s="7" t="str">
        <v>CAI Global 3</v>
      </c>
    </row>
    <row r="108" spans="19:19" x14ac:dyDescent="0.45">
      <c r="S108" s="7" t="str">
        <v>CAI Global 4</v>
      </c>
    </row>
    <row r="109" spans="19:19" x14ac:dyDescent="0.45">
      <c r="S109" s="7" t="str">
        <v>Cobblestone V2</v>
      </c>
    </row>
    <row r="110" spans="19:19" x14ac:dyDescent="0.45">
      <c r="S110" s="7" t="str">
        <v>Create_2</v>
      </c>
    </row>
    <row r="111" spans="19:19" x14ac:dyDescent="0.45">
      <c r="S111" s="7" t="str">
        <v>Current Year - SI</v>
      </c>
    </row>
    <row r="112" spans="19:19" x14ac:dyDescent="0.45">
      <c r="S112" s="7" t="str">
        <v>DEMO</v>
      </c>
    </row>
    <row r="113" spans="19:19" x14ac:dyDescent="0.45">
      <c r="S113" s="7" t="str">
        <v>DEMO4</v>
      </c>
    </row>
    <row r="114" spans="19:19" x14ac:dyDescent="0.45">
      <c r="S114" s="7" t="str">
        <v>Delete me</v>
      </c>
    </row>
    <row r="115" spans="19:19" x14ac:dyDescent="0.45">
      <c r="S115" s="7" t="str">
        <v>Delete me 23/04/2024</v>
      </c>
    </row>
    <row r="116" spans="19:19" x14ac:dyDescent="0.45">
      <c r="S116" s="7" t="str">
        <v>Devtest budget 1</v>
      </c>
    </row>
    <row r="117" spans="19:19" x14ac:dyDescent="0.45">
      <c r="S117" s="7" t="str">
        <v>EmployeeBudget_2024</v>
      </c>
    </row>
    <row r="118" spans="19:19" x14ac:dyDescent="0.45">
      <c r="S118" s="7" t="str">
        <v>Entity-private budge</v>
      </c>
    </row>
    <row r="119" spans="19:19" x14ac:dyDescent="0.45">
      <c r="S119" s="7" t="str">
        <v>Entity-private_2</v>
      </c>
    </row>
    <row r="120" spans="19:19" x14ac:dyDescent="0.45">
      <c r="S120" s="7" t="str">
        <v>Forecast Aug 21</v>
      </c>
    </row>
    <row r="121" spans="19:19" x14ac:dyDescent="0.45">
      <c r="S121" s="7" t="str">
        <v>GEN4 Budget</v>
      </c>
    </row>
    <row r="122" spans="19:19" x14ac:dyDescent="0.45">
      <c r="S122" s="7" t="str">
        <v>Global Loc-Master Budget - SI</v>
      </c>
    </row>
    <row r="123" spans="19:19" x14ac:dyDescent="0.45">
      <c r="S123" s="7" t="str">
        <v>Global-Global Budget</v>
      </c>
    </row>
    <row r="124" spans="19:19" x14ac:dyDescent="0.45">
      <c r="S124" s="7" t="str">
        <v>Internal Projects</v>
      </c>
    </row>
    <row r="125" spans="19:19" x14ac:dyDescent="0.45">
      <c r="S125" s="7" t="str">
        <v>JG_TEST_4269</v>
      </c>
    </row>
    <row r="126" spans="19:19" x14ac:dyDescent="0.45">
      <c r="S126" s="7" t="str">
        <v>JMT Demo</v>
      </c>
    </row>
    <row r="127" spans="19:19" x14ac:dyDescent="0.45">
      <c r="S127" s="7" t="str">
        <v>Julia</v>
      </c>
    </row>
    <row r="128" spans="19:19" x14ac:dyDescent="0.45">
      <c r="S128" s="7" t="str">
        <v>Master Budget - 2019v2</v>
      </c>
    </row>
    <row r="129" spans="19:19" x14ac:dyDescent="0.45">
      <c r="S129" s="7" t="str">
        <v>Master Budget - 2020</v>
      </c>
    </row>
    <row r="130" spans="19:19" x14ac:dyDescent="0.45">
      <c r="S130" s="7" t="str">
        <v>Master Budget - 2020 20231112v2</v>
      </c>
    </row>
    <row r="131" spans="19:19" x14ac:dyDescent="0.45">
      <c r="S131" s="7" t="str">
        <v>Master Budget - 2020 23 12 23</v>
      </c>
    </row>
    <row r="132" spans="19:19" x14ac:dyDescent="0.45">
      <c r="S132" s="7" t="str">
        <v>Master Budget - 2020 REV 10</v>
      </c>
    </row>
    <row r="133" spans="19:19" x14ac:dyDescent="0.45">
      <c r="S133" s="7" t="str">
        <v>Master Budget - 2020 REV 1000</v>
      </c>
    </row>
    <row r="134" spans="19:19" x14ac:dyDescent="0.45">
      <c r="S134" s="7" t="str">
        <v>Master Budget - 2020 REV 25</v>
      </c>
    </row>
    <row r="135" spans="19:19" x14ac:dyDescent="0.45">
      <c r="S135" s="7" t="str">
        <v>Master Budget - 2020 REV 27</v>
      </c>
    </row>
    <row r="136" spans="19:19" x14ac:dyDescent="0.45">
      <c r="S136" s="7" t="str">
        <v>Master Budget - 2020 REV 28</v>
      </c>
    </row>
    <row r="137" spans="19:19" x14ac:dyDescent="0.45">
      <c r="S137" s="7" t="str">
        <v>Master Budget - 2020 REV 29</v>
      </c>
    </row>
    <row r="138" spans="19:19" x14ac:dyDescent="0.45">
      <c r="S138" s="7" t="str">
        <v>Master Budget - 2020 REV 30</v>
      </c>
    </row>
    <row r="139" spans="19:19" x14ac:dyDescent="0.45">
      <c r="S139" s="7" t="str">
        <v>Master Budget - 2020 REV 31</v>
      </c>
    </row>
    <row r="140" spans="19:19" x14ac:dyDescent="0.45">
      <c r="S140" s="7" t="str">
        <v>Master Budget - 2020 REV 50</v>
      </c>
    </row>
    <row r="141" spans="19:19" x14ac:dyDescent="0.45">
      <c r="S141" s="7" t="str">
        <v>Master Budget - 2020 REV 6</v>
      </c>
    </row>
    <row r="142" spans="19:19" x14ac:dyDescent="0.45">
      <c r="S142" s="7" t="str">
        <v>Master Budget - 2020 REV 8</v>
      </c>
    </row>
    <row r="143" spans="19:19" x14ac:dyDescent="0.45">
      <c r="S143" s="7" t="str">
        <v>Master Budget - 2020 REV 9</v>
      </c>
    </row>
    <row r="144" spans="19:19" x14ac:dyDescent="0.45">
      <c r="S144" s="7" t="str">
        <v>Master Budget - 2020 REV 90</v>
      </c>
    </row>
    <row r="145" spans="19:19" x14ac:dyDescent="0.45">
      <c r="S145" s="7" t="str">
        <v>Master Budget - 2020 V1</v>
      </c>
    </row>
    <row r="146" spans="19:19" x14ac:dyDescent="0.45">
      <c r="S146" s="7" t="str">
        <v>Master Budget - 2020 V11</v>
      </c>
    </row>
    <row r="147" spans="19:19" x14ac:dyDescent="0.45">
      <c r="S147" s="7" t="str">
        <v>Master Budget - 2020 V12011</v>
      </c>
    </row>
    <row r="148" spans="19:19" x14ac:dyDescent="0.45">
      <c r="S148" s="7" t="str">
        <v>Master Budget - 2020 V15</v>
      </c>
    </row>
    <row r="149" spans="19:19" x14ac:dyDescent="0.45">
      <c r="S149" s="7" t="str">
        <v>Master Budget - 2020 V2</v>
      </c>
    </row>
    <row r="150" spans="19:19" x14ac:dyDescent="0.45">
      <c r="S150" s="7" t="str">
        <v>Master Budget - 2020 V2024.4</v>
      </c>
    </row>
    <row r="151" spans="19:19" x14ac:dyDescent="0.45">
      <c r="S151" s="7" t="str">
        <v>Master Budget - 2020 V22-02</v>
      </c>
    </row>
    <row r="152" spans="19:19" x14ac:dyDescent="0.45">
      <c r="S152" s="7" t="str">
        <v>Master Budget - 2020 V3</v>
      </c>
    </row>
    <row r="153" spans="19:19" x14ac:dyDescent="0.45">
      <c r="S153" s="7" t="str">
        <v>Master Budget - 2020 V4</v>
      </c>
    </row>
    <row r="154" spans="19:19" x14ac:dyDescent="0.45">
      <c r="S154" s="7" t="str">
        <v>Master Budget - 2020 V5</v>
      </c>
    </row>
    <row r="155" spans="19:19" x14ac:dyDescent="0.45">
      <c r="S155" s="7" t="str">
        <v>Master Budget - 2020 V6</v>
      </c>
    </row>
    <row r="156" spans="19:19" x14ac:dyDescent="0.45">
      <c r="S156" s="7" t="str">
        <v>Master Budget - 2020 V7</v>
      </c>
    </row>
    <row r="157" spans="19:19" x14ac:dyDescent="0.45">
      <c r="S157" s="7" t="str">
        <v>Master Budget - 2020 V733</v>
      </c>
    </row>
    <row r="158" spans="19:19" x14ac:dyDescent="0.45">
      <c r="S158" s="7" t="str">
        <v>Master Budget - 2020 V755</v>
      </c>
    </row>
    <row r="159" spans="19:19" x14ac:dyDescent="0.45">
      <c r="S159" s="7" t="str">
        <v>Master Budget - 2020 V7gg</v>
      </c>
    </row>
    <row r="160" spans="19:19" x14ac:dyDescent="0.45">
      <c r="S160" s="7" t="str">
        <v>Master Budget - 2020 V7v2</v>
      </c>
    </row>
    <row r="161" spans="19:19" x14ac:dyDescent="0.45">
      <c r="S161" s="7" t="str">
        <v>Master Budget - 2020 V8</v>
      </c>
    </row>
    <row r="162" spans="19:19" x14ac:dyDescent="0.45">
      <c r="S162" s="7" t="str">
        <v>Master Budget - 2020 V8 2024.2</v>
      </c>
    </row>
    <row r="163" spans="19:19" x14ac:dyDescent="0.45">
      <c r="S163" s="7" t="str">
        <v>Master Budget - 2020 V8 QA</v>
      </c>
    </row>
    <row r="164" spans="19:19" x14ac:dyDescent="0.45">
      <c r="S164" s="7" t="str">
        <v>Master Budget - 2020 V8 _12 Feb</v>
      </c>
    </row>
    <row r="165" spans="19:19" x14ac:dyDescent="0.45">
      <c r="S165" s="7" t="str">
        <v>Master Budget - 2020 V81</v>
      </c>
    </row>
    <row r="166" spans="19:19" x14ac:dyDescent="0.45">
      <c r="S166" s="7" t="str">
        <v>Master Budget - 2020 V81211</v>
      </c>
    </row>
    <row r="167" spans="19:19" x14ac:dyDescent="0.45">
      <c r="S167" s="7" t="str">
        <v>Master Budget - 2020 V844</v>
      </c>
    </row>
    <row r="168" spans="19:19" x14ac:dyDescent="0.45">
      <c r="S168" s="7" t="str">
        <v>Master Budget - 2020 V84ss</v>
      </c>
    </row>
    <row r="169" spans="19:19" x14ac:dyDescent="0.45">
      <c r="S169" s="7" t="str">
        <v>Master Budget - 2020 V8_2503</v>
      </c>
    </row>
    <row r="170" spans="19:19" x14ac:dyDescent="0.45">
      <c r="S170" s="7" t="str">
        <v>Master Budget - 2020 V8_new</v>
      </c>
    </row>
    <row r="171" spans="19:19" x14ac:dyDescent="0.45">
      <c r="S171" s="7" t="str">
        <v>Master Budget - 2020 v20231112</v>
      </c>
    </row>
    <row r="172" spans="19:19" x14ac:dyDescent="0.45">
      <c r="S172" s="7" t="str">
        <v>Master Budget - 2022 Test1</v>
      </c>
    </row>
    <row r="173" spans="19:19" x14ac:dyDescent="0.45">
      <c r="S173" s="7" t="str">
        <v>Master Budget - 2022 Test10</v>
      </c>
    </row>
    <row r="174" spans="19:19" x14ac:dyDescent="0.45">
      <c r="S174" s="7" t="str">
        <v>Master Budget - 2022 Test11</v>
      </c>
    </row>
    <row r="175" spans="19:19" x14ac:dyDescent="0.45">
      <c r="S175" s="7" t="str">
        <v>Master Budget - 2022 Test2</v>
      </c>
    </row>
    <row r="176" spans="19:19" x14ac:dyDescent="0.45">
      <c r="S176" s="7" t="str">
        <v>Master Budget - 2022 Test3</v>
      </c>
    </row>
    <row r="177" spans="19:19" x14ac:dyDescent="0.45">
      <c r="S177" s="7" t="str">
        <v>Master Budget - 2022 Test4</v>
      </c>
    </row>
    <row r="178" spans="19:19" x14ac:dyDescent="0.45">
      <c r="S178" s="7" t="str">
        <v>Master Budget - 2022 Test5</v>
      </c>
    </row>
    <row r="179" spans="19:19" x14ac:dyDescent="0.45">
      <c r="S179" s="7" t="str">
        <v>Master Budget - 2022 Test6</v>
      </c>
    </row>
    <row r="180" spans="19:19" x14ac:dyDescent="0.45">
      <c r="S180" s="7" t="str">
        <v>Master Budget - 2022 Test7</v>
      </c>
    </row>
    <row r="181" spans="19:19" x14ac:dyDescent="0.45">
      <c r="S181" s="7" t="str">
        <v>Master Budget - 2022 Test8</v>
      </c>
    </row>
    <row r="182" spans="19:19" x14ac:dyDescent="0.45">
      <c r="S182" s="7" t="str">
        <v>Master Budget - 2022 Test9</v>
      </c>
    </row>
    <row r="183" spans="19:19" x14ac:dyDescent="0.45">
      <c r="S183" s="7" t="str">
        <v>Master Budget - 2024 V1</v>
      </c>
    </row>
    <row r="184" spans="19:19" x14ac:dyDescent="0.45">
      <c r="S184" s="7" t="str">
        <v>Master Budget - 2024 V2</v>
      </c>
    </row>
    <row r="185" spans="19:19" x14ac:dyDescent="0.45">
      <c r="S185" s="7" t="str">
        <v>Master Budget - SI</v>
      </c>
    </row>
    <row r="186" spans="19:19" x14ac:dyDescent="0.45">
      <c r="S186" s="7" t="str">
        <v>Master Budget - Test 06/03/2024</v>
      </c>
    </row>
    <row r="187" spans="19:19" x14ac:dyDescent="0.45">
      <c r="S187" s="7" t="str">
        <v>Master Budget - sanity check</v>
      </c>
    </row>
    <row r="188" spans="19:19" x14ac:dyDescent="0.45">
      <c r="S188" s="7" t="str">
        <v>Master Budget -sanity check 2024.11</v>
      </c>
    </row>
    <row r="189" spans="19:19" x14ac:dyDescent="0.45">
      <c r="S189" s="7" t="str">
        <v>Master Budget 2020 Sky1</v>
      </c>
    </row>
    <row r="190" spans="19:19" x14ac:dyDescent="0.45">
      <c r="S190" s="7" t="str">
        <v>Master Budget 2020 Sky10</v>
      </c>
    </row>
    <row r="191" spans="19:19" x14ac:dyDescent="0.45">
      <c r="S191" s="7" t="str">
        <v>Master Budget 2020 Sky2</v>
      </c>
    </row>
    <row r="192" spans="19:19" x14ac:dyDescent="0.45">
      <c r="S192" s="7" t="str">
        <v>Master Budget 2020 Sky3</v>
      </c>
    </row>
    <row r="193" spans="19:19" x14ac:dyDescent="0.45">
      <c r="S193" s="7" t="str">
        <v>Master Budget 2020 Sky4</v>
      </c>
    </row>
    <row r="194" spans="19:19" x14ac:dyDescent="0.45">
      <c r="S194" s="7" t="str">
        <v>Master Budget 2020 Sky5</v>
      </c>
    </row>
    <row r="195" spans="19:19" x14ac:dyDescent="0.45">
      <c r="S195" s="7" t="str">
        <v>Master Budget 2020 Sky6</v>
      </c>
    </row>
    <row r="196" spans="19:19" x14ac:dyDescent="0.45">
      <c r="S196" s="7" t="str">
        <v>Master Budget 2020 Sky7</v>
      </c>
    </row>
    <row r="197" spans="19:19" x14ac:dyDescent="0.45">
      <c r="S197" s="7" t="str">
        <v>Master Budget 2020 Sky8</v>
      </c>
    </row>
    <row r="198" spans="19:19" x14ac:dyDescent="0.45">
      <c r="S198" s="7" t="str">
        <v>Master Budget 2020 Sky9</v>
      </c>
    </row>
    <row r="199" spans="19:19" x14ac:dyDescent="0.45">
      <c r="S199" s="7" t="str">
        <v>Master Budget Test - 2020</v>
      </c>
    </row>
    <row r="200" spans="19:19" x14ac:dyDescent="0.45">
      <c r="S200" s="7" t="str">
        <v>Merilee Budget</v>
      </c>
    </row>
    <row r="201" spans="19:19" x14ac:dyDescent="0.45">
      <c r="S201" s="7" t="str">
        <v>Multicurrency Budget</v>
      </c>
    </row>
    <row r="202" spans="19:19" x14ac:dyDescent="0.45">
      <c r="S202" s="7" t="str">
        <v>NEWBUDGET1103</v>
      </c>
    </row>
    <row r="203" spans="19:19" x14ac:dyDescent="0.45">
      <c r="S203" s="7" t="str">
        <v>NOTREAL</v>
      </c>
    </row>
    <row r="204" spans="19:19" x14ac:dyDescent="0.45">
      <c r="S204" s="7" t="str">
        <v>NOTREAL10</v>
      </c>
    </row>
    <row r="205" spans="19:19" x14ac:dyDescent="0.45">
      <c r="S205" s="7" t="str">
        <v>NOTREAL11</v>
      </c>
    </row>
    <row r="206" spans="19:19" x14ac:dyDescent="0.45">
      <c r="S206" s="7" t="str">
        <v>NOTREAL12</v>
      </c>
    </row>
    <row r="207" spans="19:19" x14ac:dyDescent="0.45">
      <c r="S207" s="7" t="str">
        <v>NOTREAL13</v>
      </c>
    </row>
    <row r="208" spans="19:19" x14ac:dyDescent="0.45">
      <c r="S208" s="7" t="str">
        <v>NOTREAL14</v>
      </c>
    </row>
    <row r="209" spans="19:19" x14ac:dyDescent="0.45">
      <c r="S209" s="7" t="str">
        <v>NOTREAL15</v>
      </c>
    </row>
    <row r="210" spans="19:19" x14ac:dyDescent="0.45">
      <c r="S210" s="7" t="str">
        <v>NOTREAL16</v>
      </c>
    </row>
    <row r="211" spans="19:19" x14ac:dyDescent="0.45">
      <c r="S211" s="7" t="str">
        <v>NOTREAL17</v>
      </c>
    </row>
    <row r="212" spans="19:19" x14ac:dyDescent="0.45">
      <c r="S212" s="7" t="str">
        <v>NOTREAL18</v>
      </c>
    </row>
    <row r="213" spans="19:19" x14ac:dyDescent="0.45">
      <c r="S213" s="7" t="str">
        <v>NOTREAL19</v>
      </c>
    </row>
    <row r="214" spans="19:19" x14ac:dyDescent="0.45">
      <c r="S214" s="7" t="str">
        <v>NOTREAL2</v>
      </c>
    </row>
    <row r="215" spans="19:19" x14ac:dyDescent="0.45">
      <c r="S215" s="7" t="str">
        <v>NOTREAL20</v>
      </c>
    </row>
    <row r="216" spans="19:19" x14ac:dyDescent="0.45">
      <c r="S216" s="7" t="str">
        <v>NOTREAL21</v>
      </c>
    </row>
    <row r="217" spans="19:19" x14ac:dyDescent="0.45">
      <c r="S217" s="7" t="str">
        <v>NOTREAL22</v>
      </c>
    </row>
    <row r="218" spans="19:19" x14ac:dyDescent="0.45">
      <c r="S218" s="7" t="str">
        <v>NOTREAL23</v>
      </c>
    </row>
    <row r="219" spans="19:19" x14ac:dyDescent="0.45">
      <c r="S219" s="7" t="str">
        <v>NOTREAL24</v>
      </c>
    </row>
    <row r="220" spans="19:19" x14ac:dyDescent="0.45">
      <c r="S220" s="7" t="str">
        <v>NOTREAL25</v>
      </c>
    </row>
    <row r="221" spans="19:19" x14ac:dyDescent="0.45">
      <c r="S221" s="7" t="str">
        <v>NOTREAL26</v>
      </c>
    </row>
    <row r="222" spans="19:19" x14ac:dyDescent="0.45">
      <c r="S222" s="7" t="str">
        <v>NOTREAL27</v>
      </c>
    </row>
    <row r="223" spans="19:19" x14ac:dyDescent="0.45">
      <c r="S223" s="7" t="str">
        <v>NOTREAL28</v>
      </c>
    </row>
    <row r="224" spans="19:19" x14ac:dyDescent="0.45">
      <c r="S224" s="7" t="str">
        <v>NOTREAL29</v>
      </c>
    </row>
    <row r="225" spans="19:19" x14ac:dyDescent="0.45">
      <c r="S225" s="7" t="str">
        <v>NOTREAL3</v>
      </c>
    </row>
    <row r="226" spans="19:19" x14ac:dyDescent="0.45">
      <c r="S226" s="7" t="str">
        <v>NOTREAL30</v>
      </c>
    </row>
    <row r="227" spans="19:19" x14ac:dyDescent="0.45">
      <c r="S227" s="7" t="str">
        <v>NOTREAL31</v>
      </c>
    </row>
    <row r="228" spans="19:19" x14ac:dyDescent="0.45">
      <c r="S228" s="7" t="str">
        <v>NOTREAL32</v>
      </c>
    </row>
    <row r="229" spans="19:19" x14ac:dyDescent="0.45">
      <c r="S229" s="7" t="str">
        <v>NOTREAL33</v>
      </c>
    </row>
    <row r="230" spans="19:19" x14ac:dyDescent="0.45">
      <c r="S230" s="7" t="str">
        <v>NOTREAL34</v>
      </c>
    </row>
    <row r="231" spans="19:19" x14ac:dyDescent="0.45">
      <c r="S231" s="7" t="str">
        <v>NOTREAL35</v>
      </c>
    </row>
    <row r="232" spans="19:19" x14ac:dyDescent="0.45">
      <c r="S232" s="7" t="str">
        <v>NOTREAL36</v>
      </c>
    </row>
    <row r="233" spans="19:19" x14ac:dyDescent="0.45">
      <c r="S233" s="7" t="str">
        <v>NOTREAL38</v>
      </c>
    </row>
    <row r="234" spans="19:19" x14ac:dyDescent="0.45">
      <c r="S234" s="7" t="str">
        <v>NOTREAL39</v>
      </c>
    </row>
    <row r="235" spans="19:19" x14ac:dyDescent="0.45">
      <c r="S235" s="7" t="str">
        <v>NOTREAL40</v>
      </c>
    </row>
    <row r="236" spans="19:19" x14ac:dyDescent="0.45">
      <c r="S236" s="7" t="str">
        <v>NOTREAL41</v>
      </c>
    </row>
    <row r="237" spans="19:19" x14ac:dyDescent="0.45">
      <c r="S237" s="7" t="str">
        <v>NOTREAL42</v>
      </c>
    </row>
    <row r="238" spans="19:19" x14ac:dyDescent="0.45">
      <c r="S238" s="7" t="str">
        <v>NOTREAL43</v>
      </c>
    </row>
    <row r="239" spans="19:19" x14ac:dyDescent="0.45">
      <c r="S239" s="7" t="str">
        <v>NOTREAL44</v>
      </c>
    </row>
    <row r="240" spans="19:19" x14ac:dyDescent="0.45">
      <c r="S240" s="7" t="str">
        <v>NOTREAL45</v>
      </c>
    </row>
    <row r="241" spans="19:19" x14ac:dyDescent="0.45">
      <c r="S241" s="7" t="str">
        <v>NOTREAL46</v>
      </c>
    </row>
    <row r="242" spans="19:19" x14ac:dyDescent="0.45">
      <c r="S242" s="7" t="str">
        <v>NOTREAL51</v>
      </c>
    </row>
    <row r="243" spans="19:19" x14ac:dyDescent="0.45">
      <c r="S243" s="7" t="str">
        <v>NOTREAL52</v>
      </c>
    </row>
    <row r="244" spans="19:19" x14ac:dyDescent="0.45">
      <c r="S244" s="7" t="str">
        <v>NOTREAL53</v>
      </c>
    </row>
    <row r="245" spans="19:19" x14ac:dyDescent="0.45">
      <c r="S245" s="7" t="str">
        <v>NOTREAL55</v>
      </c>
    </row>
    <row r="246" spans="19:19" x14ac:dyDescent="0.45">
      <c r="S246" s="7" t="str">
        <v>NOTREAL56</v>
      </c>
    </row>
    <row r="247" spans="19:19" x14ac:dyDescent="0.45">
      <c r="S247" s="7" t="str">
        <v>NOTREAL57</v>
      </c>
    </row>
    <row r="248" spans="19:19" x14ac:dyDescent="0.45">
      <c r="S248" s="7" t="str">
        <v>NOTREAL58</v>
      </c>
    </row>
    <row r="249" spans="19:19" x14ac:dyDescent="0.45">
      <c r="S249" s="7" t="str">
        <v>NOTREAL72</v>
      </c>
    </row>
    <row r="250" spans="19:19" x14ac:dyDescent="0.45">
      <c r="S250" s="7" t="str">
        <v>NOTREAL8</v>
      </c>
    </row>
    <row r="251" spans="19:19" x14ac:dyDescent="0.45">
      <c r="S251" s="7" t="str">
        <v>NetAtWork Budget 1</v>
      </c>
    </row>
    <row r="252" spans="19:19" x14ac:dyDescent="0.45">
      <c r="S252" s="7" t="str">
        <v>New</v>
      </c>
    </row>
    <row r="253" spans="19:19" x14ac:dyDescent="0.45">
      <c r="S253" s="7" t="str">
        <v>New Budget ID - replace</v>
      </c>
    </row>
    <row r="254" spans="19:19" x14ac:dyDescent="0.45">
      <c r="S254" s="7" t="str">
        <v>New Budget ID - v1.1 testing</v>
      </c>
    </row>
    <row r="255" spans="19:19" x14ac:dyDescent="0.45">
      <c r="S255" s="7" t="str">
        <v>NewBudget2024</v>
      </c>
    </row>
    <row r="256" spans="19:19" x14ac:dyDescent="0.45">
      <c r="S256" s="7" t="str">
        <v>NewBudget_1</v>
      </c>
    </row>
    <row r="257" spans="19:19" x14ac:dyDescent="0.45">
      <c r="S257" s="7" t="str">
        <v>NewBudget_4</v>
      </c>
    </row>
    <row r="258" spans="19:19" x14ac:dyDescent="0.45">
      <c r="S258" s="7" t="str">
        <v>NewBudget_5</v>
      </c>
    </row>
    <row r="259" spans="19:19" x14ac:dyDescent="0.45">
      <c r="S259" s="7" t="str">
        <v>Non-US-Bdgt-Multicurrency Budget</v>
      </c>
    </row>
    <row r="260" spans="19:19" x14ac:dyDescent="0.45">
      <c r="S260" s="7" t="str">
        <v>Paul Budget</v>
      </c>
    </row>
    <row r="261" spans="19:19" x14ac:dyDescent="0.45">
      <c r="S261" s="7" t="str">
        <v>Prior Year - SI</v>
      </c>
    </row>
    <row r="262" spans="19:19" x14ac:dyDescent="0.45">
      <c r="S262" s="7" t="str">
        <v>PrivateBud_Julia</v>
      </c>
    </row>
    <row r="263" spans="19:19" x14ac:dyDescent="0.45">
      <c r="S263" s="7" t="str">
        <v>PrivateBud_Stan</v>
      </c>
    </row>
    <row r="264" spans="19:19" x14ac:dyDescent="0.45">
      <c r="S264" s="7" t="str">
        <v>PrivateBud_Stan-3</v>
      </c>
    </row>
    <row r="265" spans="19:19" x14ac:dyDescent="0.45">
      <c r="S265" s="7" t="str">
        <v>PrivateBud_Stan-4</v>
      </c>
    </row>
    <row r="266" spans="19:19" x14ac:dyDescent="0.45">
      <c r="S266" s="7" t="str">
        <v>PrivateBud_Stan-5</v>
      </c>
    </row>
    <row r="267" spans="19:19" x14ac:dyDescent="0.45">
      <c r="S267" s="7" t="str">
        <v>PrivateBud_Stan-6</v>
      </c>
    </row>
    <row r="268" spans="19:19" x14ac:dyDescent="0.45">
      <c r="S268" s="7" t="str">
        <v>Project Budget - US</v>
      </c>
    </row>
    <row r="269" spans="19:19" x14ac:dyDescent="0.45">
      <c r="S269" s="7" t="str">
        <v>QA - test updated template</v>
      </c>
    </row>
    <row r="270" spans="19:19" x14ac:dyDescent="0.45">
      <c r="S270" s="7" t="str">
        <v>RSM</v>
      </c>
    </row>
    <row r="271" spans="19:19" x14ac:dyDescent="0.45">
      <c r="S271" s="7" t="str">
        <v>Rangeford</v>
      </c>
    </row>
    <row r="272" spans="19:19" x14ac:dyDescent="0.45">
      <c r="S272" s="7" t="str">
        <v>Report Budget Number Test2019-E100USA1</v>
      </c>
    </row>
    <row r="273" spans="19:19" x14ac:dyDescent="0.45">
      <c r="S273" s="7" t="str">
        <v>Report Budget Number Test2019-E400CDN</v>
      </c>
    </row>
    <row r="274" spans="19:19" x14ac:dyDescent="0.45">
      <c r="S274" s="7" t="str">
        <v>Report Budget Number Test2019-E500UK</v>
      </c>
    </row>
    <row r="275" spans="19:19" x14ac:dyDescent="0.45">
      <c r="S275" s="7" t="str">
        <v>Report Budget Number Test2019-M100USA1</v>
      </c>
    </row>
    <row r="276" spans="19:19" x14ac:dyDescent="0.45">
      <c r="S276" s="7" t="str">
        <v>Report Budget Number Test2019-M400CDN</v>
      </c>
    </row>
    <row r="277" spans="19:19" x14ac:dyDescent="0.45">
      <c r="S277" s="7" t="str">
        <v>Report Budget Number Test2019-M500UK</v>
      </c>
    </row>
    <row r="278" spans="19:19" x14ac:dyDescent="0.45">
      <c r="S278" s="7" t="str">
        <v>Report Budget Number Test2019-W100USA1</v>
      </c>
    </row>
    <row r="279" spans="19:19" x14ac:dyDescent="0.45">
      <c r="S279" s="7" t="str">
        <v>Report Budget Number Test2019-W400CDN</v>
      </c>
    </row>
    <row r="280" spans="19:19" x14ac:dyDescent="0.45">
      <c r="S280" s="7" t="str">
        <v>Report Budget Number Test2019-W500UK</v>
      </c>
    </row>
    <row r="281" spans="19:19" x14ac:dyDescent="0.45">
      <c r="S281" s="7" t="str">
        <v>Report Budget Number Test2019-WEM100USA1</v>
      </c>
    </row>
    <row r="282" spans="19:19" x14ac:dyDescent="0.45">
      <c r="S282" s="7" t="str">
        <v>Report Budget Number Test_2019</v>
      </c>
    </row>
    <row r="283" spans="19:19" x14ac:dyDescent="0.45">
      <c r="S283" s="7" t="str">
        <v>Report Budget Number Test_2019-CANADA</v>
      </c>
    </row>
    <row r="284" spans="19:19" x14ac:dyDescent="0.45">
      <c r="S284" s="7" t="str">
        <v>Report Budget Number Test_2019-UK</v>
      </c>
    </row>
    <row r="285" spans="19:19" x14ac:dyDescent="0.45">
      <c r="S285" s="7" t="str">
        <v>Report Budget Number Test_2019-USA2</v>
      </c>
    </row>
    <row r="286" spans="19:19" x14ac:dyDescent="0.45">
      <c r="S286" s="7" t="str">
        <v>Report Budget Number Test_2020</v>
      </c>
    </row>
    <row r="287" spans="19:19" x14ac:dyDescent="0.45">
      <c r="S287" s="7" t="str">
        <v>Reverse signs checking</v>
      </c>
    </row>
    <row r="288" spans="19:19" x14ac:dyDescent="0.45">
      <c r="S288" s="7" t="str">
        <v>Rolling Budget Test Quaterly_2024</v>
      </c>
    </row>
    <row r="289" spans="19:19" x14ac:dyDescent="0.45">
      <c r="S289" s="7" t="str">
        <v>Rolling Budget Test_2020</v>
      </c>
    </row>
    <row r="290" spans="19:19" x14ac:dyDescent="0.45">
      <c r="S290" s="7" t="str">
        <v>SCA Budget Draft</v>
      </c>
    </row>
    <row r="291" spans="19:19" x14ac:dyDescent="0.45">
      <c r="S291" s="7" t="str">
        <v>SM Current Year</v>
      </c>
    </row>
    <row r="292" spans="19:19" x14ac:dyDescent="0.45">
      <c r="S292" s="7" t="str">
        <v>Sage Intacct Sydney Demo</v>
      </c>
    </row>
    <row r="293" spans="19:19" x14ac:dyDescent="0.45">
      <c r="S293" s="7" t="str">
        <v>Sample Budget</v>
      </c>
    </row>
    <row r="294" spans="19:19" x14ac:dyDescent="0.45">
      <c r="S294" s="7" t="str">
        <v>Sample Budget - TEST</v>
      </c>
    </row>
    <row r="295" spans="19:19" x14ac:dyDescent="0.45">
      <c r="S295" s="7" t="str">
        <v>TEST DZ WRITEBACKCOMMIT</v>
      </c>
    </row>
    <row r="296" spans="19:19" x14ac:dyDescent="0.45">
      <c r="S296" s="7" t="str">
        <v>TEST2012</v>
      </c>
    </row>
    <row r="297" spans="19:19" x14ac:dyDescent="0.45">
      <c r="S297" s="7" t="str">
        <v>Test 01/07/2024</v>
      </c>
    </row>
    <row r="298" spans="19:19" x14ac:dyDescent="0.45">
      <c r="S298" s="7" t="str">
        <v>Test 06032024 2</v>
      </c>
    </row>
    <row r="299" spans="19:19" x14ac:dyDescent="0.45">
      <c r="S299" s="7" t="str">
        <v>Test 2025.04.25 V2 - Location 100</v>
      </c>
    </row>
    <row r="300" spans="19:19" x14ac:dyDescent="0.45">
      <c r="S300" s="7" t="str">
        <v>Test 2025.04.25 V2 - Location 200</v>
      </c>
    </row>
    <row r="301" spans="19:19" x14ac:dyDescent="0.45">
      <c r="S301" s="7" t="str">
        <v>Test 2025.04.25 V2 - Location 400</v>
      </c>
    </row>
    <row r="302" spans="19:19" x14ac:dyDescent="0.45">
      <c r="S302" s="7" t="str">
        <v>Test 2025.04.25 V2 - Location 500</v>
      </c>
    </row>
    <row r="303" spans="19:19" x14ac:dyDescent="0.45">
      <c r="S303" s="7" t="str">
        <v>Test 2025.04.25 V2 - Location 600</v>
      </c>
    </row>
    <row r="304" spans="19:19" x14ac:dyDescent="0.45">
      <c r="S304" s="7" t="str">
        <v>Test 2025.04.25 V2 - Location 700</v>
      </c>
    </row>
    <row r="305" spans="19:19" x14ac:dyDescent="0.45">
      <c r="S305" s="7" t="str">
        <v>Test 2025.04.25 V3 - Location 100</v>
      </c>
    </row>
    <row r="306" spans="19:19" x14ac:dyDescent="0.45">
      <c r="S306" s="7" t="str">
        <v>Test 2025.04.25 V3 - Location 200</v>
      </c>
    </row>
    <row r="307" spans="19:19" x14ac:dyDescent="0.45">
      <c r="S307" s="7" t="str">
        <v>Test 2025.04.25 V3 - Location 400</v>
      </c>
    </row>
    <row r="308" spans="19:19" x14ac:dyDescent="0.45">
      <c r="S308" s="7" t="str">
        <v>Test 2025.04.25 V3 - Location 500</v>
      </c>
    </row>
    <row r="309" spans="19:19" x14ac:dyDescent="0.45">
      <c r="S309" s="7" t="str">
        <v>Test 2025.04.25 V3 - Location 600</v>
      </c>
    </row>
    <row r="310" spans="19:19" x14ac:dyDescent="0.45">
      <c r="S310" s="7" t="str">
        <v>Test 2025.04.25 V3 - Location 700</v>
      </c>
    </row>
    <row r="311" spans="19:19" x14ac:dyDescent="0.45">
      <c r="S311" s="7" t="str">
        <v>Test Budget - 2023</v>
      </c>
    </row>
    <row r="312" spans="19:19" x14ac:dyDescent="0.45">
      <c r="S312" s="7" t="str">
        <v>Test Budget - To delete</v>
      </c>
    </row>
    <row r="313" spans="19:19" x14ac:dyDescent="0.45">
      <c r="S313" s="7" t="str">
        <v>Test Budget 2023 FR</v>
      </c>
    </row>
    <row r="314" spans="19:19" x14ac:dyDescent="0.45">
      <c r="S314" s="7" t="str">
        <v>Test Budget 2023 FRv2</v>
      </c>
    </row>
    <row r="315" spans="19:19" x14ac:dyDescent="0.45">
      <c r="S315" s="7" t="str">
        <v>Test Budget 2024-10-23</v>
      </c>
    </row>
    <row r="316" spans="19:19" x14ac:dyDescent="0.45">
      <c r="S316" s="7" t="str">
        <v>Test Budget 2210</v>
      </c>
    </row>
    <row r="317" spans="19:19" x14ac:dyDescent="0.45">
      <c r="S317" s="7" t="str">
        <v>Test Custom Bdgt</v>
      </c>
    </row>
    <row r="318" spans="19:19" x14ac:dyDescent="0.45">
      <c r="S318" s="7" t="str">
        <v>Test Pooria 26</v>
      </c>
    </row>
    <row r="319" spans="19:19" x14ac:dyDescent="0.45">
      <c r="S319" s="7" t="str">
        <v>Test QA March 2025</v>
      </c>
    </row>
    <row r="320" spans="19:19" x14ac:dyDescent="0.45">
      <c r="S320" s="7" t="str">
        <v>Test-NID</v>
      </c>
    </row>
    <row r="321" spans="19:19" x14ac:dyDescent="0.45">
      <c r="S321" s="7" t="str">
        <v>Test-ReverseSigns</v>
      </c>
    </row>
    <row r="322" spans="19:19" x14ac:dyDescent="0.45">
      <c r="S322" s="7" t="str">
        <v>Test123Oct2024</v>
      </c>
    </row>
    <row r="323" spans="19:19" x14ac:dyDescent="0.45">
      <c r="S323" s="7" t="str">
        <v>Test2 01/07/2024</v>
      </c>
    </row>
    <row r="324" spans="19:19" x14ac:dyDescent="0.45">
      <c r="S324" s="7" t="str">
        <v>Test202410-02</v>
      </c>
    </row>
    <row r="325" spans="19:19" x14ac:dyDescent="0.45">
      <c r="S325" s="7" t="str">
        <v>Test20241108</v>
      </c>
    </row>
    <row r="326" spans="19:19" x14ac:dyDescent="0.45">
      <c r="S326" s="7" t="str">
        <v>Test20250626</v>
      </c>
    </row>
    <row r="327" spans="19:19" x14ac:dyDescent="0.45">
      <c r="S327" s="7" t="str">
        <v>TestBu-v01</v>
      </c>
    </row>
    <row r="328" spans="19:19" x14ac:dyDescent="0.45">
      <c r="S328" s="7" t="str">
        <v>TestBu-v0110</v>
      </c>
    </row>
    <row r="329" spans="19:19" x14ac:dyDescent="0.45">
      <c r="S329" s="7" t="str">
        <v>TestBu-v02</v>
      </c>
    </row>
    <row r="330" spans="19:19" x14ac:dyDescent="0.45">
      <c r="S330" s="7" t="str">
        <v>TestBu-v03</v>
      </c>
    </row>
    <row r="331" spans="19:19" x14ac:dyDescent="0.45">
      <c r="S331" s="7" t="str">
        <v>TestBudget202408</v>
      </c>
    </row>
    <row r="332" spans="19:19" x14ac:dyDescent="0.45">
      <c r="S332" s="7" t="str">
        <v>TestJulia</v>
      </c>
    </row>
    <row r="333" spans="19:19" x14ac:dyDescent="0.45">
      <c r="S333" s="7" t="str">
        <v>TestQA</v>
      </c>
    </row>
    <row r="334" spans="19:19" x14ac:dyDescent="0.45">
      <c r="S334" s="7" t="str">
        <v>Top level budget_Julia</v>
      </c>
    </row>
    <row r="335" spans="19:19" x14ac:dyDescent="0.45">
      <c r="S335" s="7" t="str">
        <v>Top-level budget</v>
      </c>
    </row>
    <row r="336" spans="19:19" x14ac:dyDescent="0.45">
      <c r="S336" s="7" t="str">
        <v>Top-level budget_2</v>
      </c>
    </row>
    <row r="337" spans="19:19" x14ac:dyDescent="0.45">
      <c r="S337" s="7" t="str">
        <v>TopLevelBud_Stan-1</v>
      </c>
    </row>
    <row r="338" spans="19:19" x14ac:dyDescent="0.45">
      <c r="S338" s="7" t="str">
        <v>TopLevelBud_Stan-2</v>
      </c>
    </row>
    <row r="339" spans="19:19" x14ac:dyDescent="0.45">
      <c r="S339" s="7" t="str">
        <v>UpdateBudget_7</v>
      </c>
    </row>
    <row r="340" spans="19:19" x14ac:dyDescent="0.45">
      <c r="S340" s="7" t="str">
        <v>UpdateBudget_8</v>
      </c>
    </row>
    <row r="341" spans="19:19" x14ac:dyDescent="0.45">
      <c r="S341" s="7" t="str">
        <v>UpdateBudget_9</v>
      </c>
    </row>
    <row r="342" spans="19:19" x14ac:dyDescent="0.45">
      <c r="S342" s="7" t="str">
        <v>WB test budget 42</v>
      </c>
    </row>
    <row r="343" spans="19:19" x14ac:dyDescent="0.45">
      <c r="S343" s="7" t="str">
        <v>Webinar June 11</v>
      </c>
    </row>
    <row r="344" spans="19:19" x14ac:dyDescent="0.45">
      <c r="S344" s="7" t="str">
        <v>aprivatetestbudget2</v>
      </c>
    </row>
    <row r="345" spans="19:19" x14ac:dyDescent="0.45">
      <c r="S345" s="7" t="str">
        <v>aprivatetestbudget3</v>
      </c>
    </row>
    <row r="346" spans="19:19" x14ac:dyDescent="0.45">
      <c r="S346" s="7" t="str">
        <v>budget-private</v>
      </c>
    </row>
    <row r="347" spans="19:19" x14ac:dyDescent="0.45">
      <c r="S347" s="7" t="str">
        <v>case2e1</v>
      </c>
    </row>
    <row r="348" spans="19:19" x14ac:dyDescent="0.45">
      <c r="S348" s="7" t="str">
        <v>case2e2</v>
      </c>
    </row>
    <row r="349" spans="19:19" x14ac:dyDescent="0.45">
      <c r="S349" s="7" t="str">
        <v>case2e6</v>
      </c>
    </row>
    <row r="350" spans="19:19" x14ac:dyDescent="0.45">
      <c r="S350" s="7" t="str">
        <v>case2e7</v>
      </c>
    </row>
    <row r="351" spans="19:19" x14ac:dyDescent="0.45">
      <c r="S351" s="7" t="str">
        <v>case2e8</v>
      </c>
    </row>
    <row r="352" spans="19:19" x14ac:dyDescent="0.45">
      <c r="S352" s="7" t="str">
        <v>case2e9</v>
      </c>
    </row>
    <row r="353" spans="19:19" x14ac:dyDescent="0.45">
      <c r="S353" s="7" t="str">
        <v>completelynewbudge10</v>
      </c>
    </row>
    <row r="354" spans="19:19" x14ac:dyDescent="0.45">
      <c r="S354" s="7" t="str">
        <v>completelynewbudget</v>
      </c>
    </row>
    <row r="355" spans="19:19" x14ac:dyDescent="0.45">
      <c r="S355" s="7" t="str">
        <v>completelynewbudget10</v>
      </c>
    </row>
    <row r="356" spans="19:19" x14ac:dyDescent="0.45">
      <c r="S356" s="7" t="str">
        <v>completelynewbudget11</v>
      </c>
    </row>
    <row r="357" spans="19:19" x14ac:dyDescent="0.45">
      <c r="S357" s="7" t="str">
        <v>completelynewbudget2</v>
      </c>
    </row>
    <row r="358" spans="19:19" x14ac:dyDescent="0.45">
      <c r="S358" s="7" t="str">
        <v>completelynewbudget4</v>
      </c>
    </row>
    <row r="359" spans="19:19" x14ac:dyDescent="0.45">
      <c r="S359" s="7" t="str">
        <v>completelynewbudget6</v>
      </c>
    </row>
    <row r="360" spans="19:19" x14ac:dyDescent="0.45">
      <c r="S360" s="7" t="str">
        <v>completelynewbudget7</v>
      </c>
    </row>
    <row r="361" spans="19:19" x14ac:dyDescent="0.45">
      <c r="S361" s="7" t="str">
        <v>completelynewbudget9</v>
      </c>
    </row>
    <row r="362" spans="19:19" x14ac:dyDescent="0.45">
      <c r="S362" s="7" t="str">
        <v>delete me</v>
      </c>
    </row>
    <row r="363" spans="19:19" x14ac:dyDescent="0.45">
      <c r="S363" s="7" t="str">
        <v>ee</v>
      </c>
    </row>
    <row r="364" spans="19:19" x14ac:dyDescent="0.45">
      <c r="S364" s="7" t="str">
        <v>idontexist</v>
      </c>
    </row>
    <row r="365" spans="19:19" x14ac:dyDescent="0.45">
      <c r="S365" s="7" t="str">
        <v>idontexist10</v>
      </c>
    </row>
    <row r="366" spans="19:19" x14ac:dyDescent="0.45">
      <c r="S366" s="7" t="str">
        <v>idontexist11</v>
      </c>
    </row>
    <row r="367" spans="19:19" x14ac:dyDescent="0.45">
      <c r="S367" s="7" t="str">
        <v>idontexist12</v>
      </c>
    </row>
    <row r="368" spans="19:19" x14ac:dyDescent="0.45">
      <c r="S368" s="7" t="str">
        <v>idontexist13</v>
      </c>
    </row>
    <row r="369" spans="19:19" x14ac:dyDescent="0.45">
      <c r="S369" s="7" t="str">
        <v>idontexist14</v>
      </c>
    </row>
    <row r="370" spans="19:19" x14ac:dyDescent="0.45">
      <c r="S370" s="7" t="str">
        <v>idontexist15</v>
      </c>
    </row>
    <row r="371" spans="19:19" x14ac:dyDescent="0.45">
      <c r="S371" s="7" t="str">
        <v>idontexist16</v>
      </c>
    </row>
    <row r="372" spans="19:19" x14ac:dyDescent="0.45">
      <c r="S372" s="7" t="str">
        <v>idontexist17</v>
      </c>
    </row>
    <row r="373" spans="19:19" x14ac:dyDescent="0.45">
      <c r="S373" s="7" t="str">
        <v>idontexist18</v>
      </c>
    </row>
    <row r="374" spans="19:19" x14ac:dyDescent="0.45">
      <c r="S374" s="7" t="str">
        <v>idontexist2</v>
      </c>
    </row>
    <row r="375" spans="19:19" x14ac:dyDescent="0.45">
      <c r="S375" s="7" t="str">
        <v>idontexist20</v>
      </c>
    </row>
    <row r="376" spans="19:19" x14ac:dyDescent="0.45">
      <c r="S376" s="7" t="str">
        <v>idontexist21</v>
      </c>
    </row>
    <row r="377" spans="19:19" x14ac:dyDescent="0.45">
      <c r="S377" s="7" t="str">
        <v>idontexist22</v>
      </c>
    </row>
    <row r="378" spans="19:19" x14ac:dyDescent="0.45">
      <c r="S378" s="7" t="str">
        <v>idontexist23</v>
      </c>
    </row>
    <row r="379" spans="19:19" x14ac:dyDescent="0.45">
      <c r="S379" s="7" t="str">
        <v>idontexist24</v>
      </c>
    </row>
    <row r="380" spans="19:19" x14ac:dyDescent="0.45">
      <c r="S380" s="7" t="str">
        <v>idontexist25</v>
      </c>
    </row>
    <row r="381" spans="19:19" x14ac:dyDescent="0.45">
      <c r="S381" s="7" t="str">
        <v>idontexist30</v>
      </c>
    </row>
    <row r="382" spans="19:19" x14ac:dyDescent="0.45">
      <c r="S382" s="7" t="str">
        <v>idontexist31</v>
      </c>
    </row>
    <row r="383" spans="19:19" x14ac:dyDescent="0.45">
      <c r="S383" s="7" t="str">
        <v>idontexist4</v>
      </c>
    </row>
    <row r="384" spans="19:19" x14ac:dyDescent="0.45">
      <c r="S384" s="7" t="str">
        <v>idontexist40</v>
      </c>
    </row>
    <row r="385" spans="19:19" x14ac:dyDescent="0.45">
      <c r="S385" s="7" t="str">
        <v>privatebudget123</v>
      </c>
    </row>
    <row r="386" spans="19:19" x14ac:dyDescent="0.45">
      <c r="S386" s="7" t="str">
        <v>privatebudget456</v>
      </c>
    </row>
    <row r="387" spans="19:19" x14ac:dyDescent="0.45">
      <c r="S387" s="7" t="str">
        <v>r</v>
      </c>
    </row>
    <row r="388" spans="19:19" x14ac:dyDescent="0.45">
      <c r="S388" s="7" t="str">
        <v>rr</v>
      </c>
    </row>
    <row r="389" spans="19:19" x14ac:dyDescent="0.45">
      <c r="S389" s="7" t="str">
        <v>someprivatebudget1</v>
      </c>
    </row>
    <row r="390" spans="19:19" x14ac:dyDescent="0.45">
      <c r="S390" s="7" t="str">
        <v>someprivatebudget2</v>
      </c>
    </row>
    <row r="391" spans="19:19" x14ac:dyDescent="0.45">
      <c r="S391" s="7" t="str">
        <v>test</v>
      </c>
    </row>
    <row r="392" spans="19:19" x14ac:dyDescent="0.45">
      <c r="S392" s="7" t="str">
        <v>test German</v>
      </c>
    </row>
    <row r="393" spans="19:19" x14ac:dyDescent="0.45">
      <c r="S393" s="7" t="str">
        <v>test Julia1</v>
      </c>
    </row>
    <row r="394" spans="19:19" x14ac:dyDescent="0.45">
      <c r="S394" s="7" t="str">
        <v>test lkabir</v>
      </c>
    </row>
    <row r="395" spans="19:19" x14ac:dyDescent="0.45">
      <c r="S395" s="7" t="str">
        <v>test stat</v>
      </c>
    </row>
    <row r="396" spans="19:19" x14ac:dyDescent="0.45">
      <c r="S396" s="7" t="str">
        <v>test!</v>
      </c>
    </row>
    <row r="397" spans="19:19" x14ac:dyDescent="0.45">
      <c r="S397" s="7" t="str">
        <v>test-01-2024</v>
      </c>
    </row>
    <row r="398" spans="19:19" x14ac:dyDescent="0.45">
      <c r="S398" s="7" t="str">
        <v>test123</v>
      </c>
    </row>
    <row r="399" spans="19:19" x14ac:dyDescent="0.45">
      <c r="S399" s="7" t="str">
        <v>test20032024</v>
      </c>
    </row>
    <row r="400" spans="19:19" x14ac:dyDescent="0.45">
      <c r="S400" s="7" t="str">
        <v>test20032024-11</v>
      </c>
    </row>
    <row r="401" spans="19:19" x14ac:dyDescent="0.45">
      <c r="S401" s="7" t="str">
        <v>test20032024-2</v>
      </c>
    </row>
    <row r="402" spans="19:19" x14ac:dyDescent="0.45">
      <c r="S402" s="7" t="str">
        <v>test20032024-3</v>
      </c>
    </row>
    <row r="403" spans="19:19" x14ac:dyDescent="0.45">
      <c r="S403" s="7" t="str">
        <v>test20032024-4</v>
      </c>
    </row>
    <row r="404" spans="19:19" x14ac:dyDescent="0.45">
      <c r="S404" s="7" t="str">
        <v>test20032024-5</v>
      </c>
    </row>
    <row r="405" spans="19:19" x14ac:dyDescent="0.45">
      <c r="S405" s="7" t="str">
        <v>test20032024-6</v>
      </c>
    </row>
    <row r="406" spans="19:19" x14ac:dyDescent="0.45">
      <c r="S406" s="7" t="str">
        <v>test20032024-7</v>
      </c>
    </row>
    <row r="407" spans="19:19" x14ac:dyDescent="0.45">
      <c r="S407" s="7" t="str">
        <v>test20032024-9</v>
      </c>
    </row>
    <row r="408" spans="19:19" x14ac:dyDescent="0.45">
      <c r="S408" s="7" t="str">
        <v>test4777</v>
      </c>
    </row>
    <row r="409" spans="19:19" x14ac:dyDescent="0.45">
      <c r="S409" s="7" t="str">
        <v>testQA</v>
      </c>
    </row>
    <row r="410" spans="19:19" x14ac:dyDescent="0.45">
      <c r="S410" s="7" t="str">
        <v>testbudget4777</v>
      </c>
    </row>
    <row r="411" spans="19:19" x14ac:dyDescent="0.45">
      <c r="S411" s="7" t="str">
        <v>testbudget4777v1</v>
      </c>
    </row>
    <row r="412" spans="19:19" x14ac:dyDescent="0.45">
      <c r="S412" s="7" t="str">
        <v>testbudget4777v2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D0FAF-CEA6-4C98-B0CF-C72EAF7B58E1}">
  <sheetPr>
    <tabColor theme="0" tint="-0.499984740745262"/>
  </sheetPr>
  <dimension ref="A1:B18"/>
  <sheetViews>
    <sheetView showGridLines="0" workbookViewId="0"/>
  </sheetViews>
  <sheetFormatPr defaultColWidth="8.76171875" defaultRowHeight="15.75" x14ac:dyDescent="0.5"/>
  <cols>
    <col min="1" max="1" width="17.234375" customWidth="1"/>
    <col min="2" max="2" width="100.5859375" customWidth="1"/>
  </cols>
  <sheetData>
    <row r="1" spans="1:2" ht="23.25" x14ac:dyDescent="0.7">
      <c r="A1" s="34" t="s">
        <v>76</v>
      </c>
    </row>
    <row r="3" spans="1:2" x14ac:dyDescent="0.5">
      <c r="A3" t="s">
        <v>77</v>
      </c>
    </row>
    <row r="4" spans="1:2" x14ac:dyDescent="0.5">
      <c r="A4" t="s">
        <v>78</v>
      </c>
    </row>
    <row r="5" spans="1:2" x14ac:dyDescent="0.5">
      <c r="A5" s="35" t="s">
        <v>79</v>
      </c>
      <c r="B5" t="s">
        <v>91</v>
      </c>
    </row>
    <row r="6" spans="1:2" x14ac:dyDescent="0.5">
      <c r="A6" s="35" t="s">
        <v>80</v>
      </c>
      <c r="B6" t="s">
        <v>112</v>
      </c>
    </row>
    <row r="7" spans="1:2" x14ac:dyDescent="0.5">
      <c r="A7" s="35" t="s">
        <v>81</v>
      </c>
      <c r="B7" t="s">
        <v>82</v>
      </c>
    </row>
    <row r="8" spans="1:2" x14ac:dyDescent="0.5">
      <c r="A8" s="35" t="s">
        <v>83</v>
      </c>
      <c r="B8" t="s">
        <v>92</v>
      </c>
    </row>
    <row r="9" spans="1:2" x14ac:dyDescent="0.5">
      <c r="A9" s="35" t="s">
        <v>84</v>
      </c>
      <c r="B9" s="51">
        <v>1.3</v>
      </c>
    </row>
    <row r="10" spans="1:2" x14ac:dyDescent="0.5">
      <c r="A10" s="35" t="s">
        <v>85</v>
      </c>
      <c r="B10" s="36">
        <v>45980</v>
      </c>
    </row>
    <row r="11" spans="1:2" x14ac:dyDescent="0.5">
      <c r="A11" s="35" t="s">
        <v>86</v>
      </c>
      <c r="B11" s="37" t="s">
        <v>90</v>
      </c>
    </row>
    <row r="14" spans="1:2" x14ac:dyDescent="0.5">
      <c r="A14" s="35" t="s">
        <v>87</v>
      </c>
    </row>
    <row r="15" spans="1:2" x14ac:dyDescent="0.5">
      <c r="A15" s="42" t="s">
        <v>94</v>
      </c>
      <c r="B15" s="42" t="s">
        <v>88</v>
      </c>
    </row>
    <row r="16" spans="1:2" ht="47.25" x14ac:dyDescent="0.5">
      <c r="A16" s="42" t="s">
        <v>95</v>
      </c>
      <c r="B16" s="43" t="s">
        <v>98</v>
      </c>
    </row>
    <row r="17" spans="1:2" x14ac:dyDescent="0.5">
      <c r="A17" s="42" t="s">
        <v>102</v>
      </c>
      <c r="B17" s="46" t="s">
        <v>103</v>
      </c>
    </row>
    <row r="18" spans="1:2" ht="47.25" x14ac:dyDescent="0.5">
      <c r="A18" s="44" t="s">
        <v>110</v>
      </c>
      <c r="B18" s="46" t="s">
        <v>111</v>
      </c>
    </row>
  </sheetData>
  <hyperlinks>
    <hyperlink ref="B11" r:id="rId1" xr:uid="{43951C2C-5B9C-4349-AFA2-F5438941361B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5A009-9C06-410F-B500-EA19EE9E6031}">
  <dimension ref="A1"/>
  <sheetViews>
    <sheetView workbookViewId="0"/>
  </sheetViews>
  <sheetFormatPr defaultColWidth="8.76171875" defaultRowHeight="15.75" x14ac:dyDescent="0.5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9AA77-6674-4786-B615-E70D8C4CEBB3}">
  <dimension ref="A1"/>
  <sheetViews>
    <sheetView workbookViewId="0"/>
  </sheetViews>
  <sheetFormatPr defaultColWidth="8.76171875" defaultRowHeight="15.75" x14ac:dyDescent="0.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89326-ED11-42FF-B932-9127DFE777A2}">
  <dimension ref="A1"/>
  <sheetViews>
    <sheetView workbookViewId="0"/>
  </sheetViews>
  <sheetFormatPr defaultColWidth="8.76171875" defaultRowHeight="15.75" x14ac:dyDescent="0.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0033f834692a6392f1cd060020ed6c97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560183a1c93db90b89dd4eafb1a416ed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5E712E-BC33-42B5-8E50-FEA78F5FF944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4944a7f5-8a77-4428-8ee2-2834b8af263d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e8ea7d2f-2adf-4240-a9a3-0f4cbd191e2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66CD07E-4357-4845-A0FE-6114B33F4A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53934F-1E91-4205-AEBD-10E48FD764C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Budget Writeback</vt:lpstr>
      <vt:lpstr>Options</vt:lpstr>
      <vt:lpstr>Information</vt:lpstr>
      <vt:lpstr>Connection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Aljun Talle</dc:creator>
  <cp:keywords/>
  <dc:description/>
  <cp:lastModifiedBy>Aljun Talle</cp:lastModifiedBy>
  <cp:revision/>
  <dcterms:created xsi:type="dcterms:W3CDTF">2023-11-08T04:54:11Z</dcterms:created>
  <dcterms:modified xsi:type="dcterms:W3CDTF">2025-11-19T09:54:41Z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