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Aljun Talle\Documents\BC for Release Dec 2025\"/>
    </mc:Choice>
  </mc:AlternateContent>
  <xr:revisionPtr revIDLastSave="0" documentId="13_ncr:1_{F038AE77-D49F-49CC-A894-6F6963209C5C}" xr6:coauthVersionLast="47" xr6:coauthVersionMax="47" xr10:uidLastSave="{00000000-0000-0000-0000-000000000000}"/>
  <bookViews>
    <workbookView xWindow="14055" yWindow="-16320" windowWidth="29040" windowHeight="15720" xr2:uid="{82CA376D-4EE0-43BD-AB5B-158499DD3055}"/>
  </bookViews>
  <sheets>
    <sheet name="Cash Flow Statement" sheetId="9" r:id="rId1"/>
    <sheet name="Options" sheetId="6" r:id="rId2"/>
    <sheet name="Information" sheetId="18" r:id="rId3"/>
    <sheet name="VelixoReportsConnections" sheetId="3" state="veryHidden" r:id="rId4"/>
    <sheet name="VelixoReportsGIOptions" sheetId="4" state="veryHidden" r:id="rId5"/>
    <sheet name="VelixoReportsSettings" sheetId="5" state="veryHidden" r:id="rId6"/>
  </sheets>
  <definedNames>
    <definedName name="BSAcctCategories">"Assets;Liabilities;Equity"</definedName>
    <definedName name="Connection">Options!$A$2</definedName>
    <definedName name="Dim_array">_xlfn.ANCHORARRAY('Cash Flow Statement'!$G$3)</definedName>
    <definedName name="DimValues_array">_xlfn.ANCHORARRAY('Cash Flow Statement'!$G$4)</definedName>
    <definedName name="PLAcctCategories">"Income;Expense;Cost of Goods Sold"</definedName>
    <definedName name="VelixoAutoHideZeroRows" localSheetId="0">'Cash Flow Statement'!$A$8:$A$17</definedName>
    <definedName name="VelixoSuppressErrors" localSheetId="0">'Cash Flow Statement'!$B:$C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" i="6" l="1" a="1"/>
  <c r="L1" i="6" s="1"/>
  <c r="L2" i="6" s="1" a="1"/>
  <c r="L2" i="6" s="1"/>
  <c r="C2" i="6" a="1"/>
  <c r="C2" i="6" s="1"/>
  <c r="G2" i="6" a="1"/>
  <c r="G2" i="6" s="1"/>
  <c r="H2" i="6" a="1"/>
  <c r="H2" i="6" s="1"/>
  <c r="S2" i="6" a="1"/>
  <c r="S2" i="6"/>
  <c r="T2" i="6" a="1"/>
  <c r="T2" i="6"/>
  <c r="U2" i="6" a="1"/>
  <c r="U2" i="6"/>
  <c r="G2" i="9" a="1"/>
  <c r="G2" i="9"/>
  <c r="H1" i="9"/>
  <c r="I2" i="9"/>
  <c r="I1" i="9"/>
  <c r="J2" i="9"/>
  <c r="J1" i="9"/>
  <c r="H2" i="9"/>
  <c r="G3" i="9" a="1"/>
  <c r="G3" i="9" s="1"/>
  <c r="G4" i="9" a="1"/>
  <c r="G4" i="9"/>
  <c r="A15" i="9"/>
  <c r="A16" i="9"/>
  <c r="A17" i="9"/>
  <c r="H20" i="9"/>
  <c r="I20" i="9"/>
  <c r="J20" i="9"/>
  <c r="C22" i="9" a="1"/>
  <c r="C22" i="9" s="1"/>
  <c r="G22" i="9" s="1" a="1"/>
  <c r="G22" i="9" s="1"/>
  <c r="C23" i="9" a="1"/>
  <c r="C23" i="9" s="1"/>
  <c r="G23" i="9" s="1" a="1"/>
  <c r="G23" i="9" s="1"/>
  <c r="C24" i="9" a="1"/>
  <c r="C24" i="9" s="1"/>
  <c r="I24" i="9" s="1" a="1"/>
  <c r="I24" i="9" s="1"/>
  <c r="C25" i="9" a="1"/>
  <c r="C25" i="9" s="1"/>
  <c r="B25" i="9" s="1" a="1"/>
  <c r="B25" i="9" s="1"/>
  <c r="A25" i="9" s="1" a="1"/>
  <c r="A25" i="9" s="1"/>
  <c r="C26" i="9" a="1"/>
  <c r="C26" i="9" s="1"/>
  <c r="G26" i="9" s="1" a="1"/>
  <c r="G26" i="9" s="1"/>
  <c r="C27" i="9" a="1"/>
  <c r="C27" i="9" s="1"/>
  <c r="H27" i="9" s="1" a="1"/>
  <c r="H27" i="9" s="1"/>
  <c r="C28" i="9" a="1"/>
  <c r="C28" i="9" s="1"/>
  <c r="B28" i="9" s="1" a="1"/>
  <c r="B28" i="9" s="1"/>
  <c r="A28" i="9" s="1" a="1"/>
  <c r="A28" i="9" s="1"/>
  <c r="C29" i="9" a="1"/>
  <c r="C29" i="9" s="1"/>
  <c r="B29" i="9" s="1" a="1"/>
  <c r="B29" i="9" s="1"/>
  <c r="A29" i="9" s="1" a="1"/>
  <c r="A29" i="9" s="1"/>
  <c r="B30" i="9" a="1"/>
  <c r="B30" i="9"/>
  <c r="A30" i="9" s="1" a="1"/>
  <c r="A30" i="9" s="1"/>
  <c r="B31" i="9" a="1"/>
  <c r="B31" i="9"/>
  <c r="A31" i="9" a="1"/>
  <c r="A31" i="9" s="1"/>
  <c r="C32" i="9" a="1"/>
  <c r="C32" i="9" s="1"/>
  <c r="H32" i="9" s="1" a="1"/>
  <c r="H32" i="9" s="1"/>
  <c r="H35" i="9" s="1"/>
  <c r="C33" i="9" a="1"/>
  <c r="C33" i="9" s="1"/>
  <c r="B33" i="9" s="1" a="1"/>
  <c r="B33" i="9" s="1"/>
  <c r="A33" i="9" s="1" a="1"/>
  <c r="A33" i="9" s="1"/>
  <c r="C34" i="9" a="1"/>
  <c r="C34" i="9" s="1"/>
  <c r="H34" i="9" s="1" a="1"/>
  <c r="H34" i="9" s="1"/>
  <c r="B35" i="9" a="1"/>
  <c r="B35" i="9"/>
  <c r="A35" i="9" a="1"/>
  <c r="A35" i="9" s="1"/>
  <c r="B36" i="9" a="1"/>
  <c r="B36" i="9"/>
  <c r="A36" i="9" a="1"/>
  <c r="A36" i="9"/>
  <c r="C37" i="9" a="1"/>
  <c r="C37" i="9" s="1"/>
  <c r="B37" i="9" s="1" a="1"/>
  <c r="B37" i="9" s="1"/>
  <c r="A37" i="9" s="1" a="1"/>
  <c r="A37" i="9" s="1"/>
  <c r="C38" i="9" a="1"/>
  <c r="C38" i="9" s="1"/>
  <c r="H38" i="9" s="1" a="1"/>
  <c r="H38" i="9" s="1"/>
  <c r="C39" i="9" a="1"/>
  <c r="C39" i="9" s="1"/>
  <c r="G39" i="9" s="1" a="1"/>
  <c r="G39" i="9" s="1"/>
  <c r="B40" i="9" a="1"/>
  <c r="B40" i="9"/>
  <c r="A40" i="9" a="1"/>
  <c r="A40" i="9" s="1"/>
  <c r="B41" i="9" a="1"/>
  <c r="B41" i="9" s="1"/>
  <c r="A41" i="9" s="1" a="1"/>
  <c r="A41" i="9" s="1"/>
  <c r="C42" i="9" a="1"/>
  <c r="C42" i="9" s="1"/>
  <c r="H42" i="9" s="1" a="1"/>
  <c r="H42" i="9" s="1"/>
  <c r="B43" i="9" a="1"/>
  <c r="B43" i="9"/>
  <c r="A43" i="9" a="1"/>
  <c r="A43" i="9" s="1"/>
  <c r="B44" i="9" a="1"/>
  <c r="B44" i="9"/>
  <c r="A44" i="9" a="1"/>
  <c r="A44" i="9"/>
  <c r="C45" i="9" a="1"/>
  <c r="C45" i="9" s="1"/>
  <c r="B45" i="9" s="1" a="1"/>
  <c r="B45" i="9" s="1"/>
  <c r="A45" i="9" s="1" a="1"/>
  <c r="A45" i="9" s="1"/>
  <c r="C46" i="9" a="1"/>
  <c r="C46" i="9" s="1"/>
  <c r="H46" i="9" s="1" a="1"/>
  <c r="H46" i="9" s="1"/>
  <c r="D2" i="6" l="1"/>
  <c r="G1" i="9" s="1"/>
  <c r="J22" i="9" a="1"/>
  <c r="J22" i="9" s="1"/>
  <c r="G38" i="9" a="1"/>
  <c r="G38" i="9" s="1"/>
  <c r="J28" i="9" a="1"/>
  <c r="J28" i="9" s="1"/>
  <c r="I2" i="6" a="1"/>
  <c r="I2" i="6" s="1"/>
  <c r="J39" i="9" a="1"/>
  <c r="J39" i="9" s="1"/>
  <c r="I39" i="9" a="1"/>
  <c r="I39" i="9" s="1"/>
  <c r="B23" i="9" a="1"/>
  <c r="B23" i="9" s="1"/>
  <c r="A23" i="9" s="1" a="1"/>
  <c r="A23" i="9" s="1"/>
  <c r="H28" i="9" a="1"/>
  <c r="H28" i="9" s="1"/>
  <c r="O2" i="6" a="1"/>
  <c r="O2" i="6" s="1"/>
  <c r="P2" i="6" a="1"/>
  <c r="P2" i="6" s="1"/>
  <c r="N2" i="6" a="1"/>
  <c r="N2" i="6" s="1"/>
  <c r="M2" i="6" a="1"/>
  <c r="M2" i="6" s="1"/>
  <c r="B8" i="9" a="1"/>
  <c r="R2" i="6" a="1"/>
  <c r="R2" i="6" s="1"/>
  <c r="Q2" i="6" a="1"/>
  <c r="Q2" i="6" s="1"/>
  <c r="H39" i="9" a="1"/>
  <c r="H39" i="9" s="1"/>
  <c r="I32" i="9" a="1"/>
  <c r="I32" i="9" s="1"/>
  <c r="I35" i="9" s="1"/>
  <c r="I28" i="9" a="1"/>
  <c r="I28" i="9" s="1"/>
  <c r="J25" i="9" a="1"/>
  <c r="J25" i="9" s="1"/>
  <c r="G24" i="9" a="1"/>
  <c r="G24" i="9" s="1"/>
  <c r="G30" i="9" s="1"/>
  <c r="H25" i="9" a="1"/>
  <c r="H25" i="9" s="1"/>
  <c r="I22" i="9" a="1"/>
  <c r="I22" i="9" s="1"/>
  <c r="B27" i="9" a="1"/>
  <c r="B27" i="9" s="1"/>
  <c r="A27" i="9" s="1" a="1"/>
  <c r="A27" i="9" s="1"/>
  <c r="J45" i="9" a="1"/>
  <c r="J45" i="9" s="1"/>
  <c r="J37" i="9" a="1"/>
  <c r="J37" i="9" s="1"/>
  <c r="J40" i="9" s="1"/>
  <c r="J33" i="9" a="1"/>
  <c r="J33" i="9" s="1"/>
  <c r="G32" i="9" a="1"/>
  <c r="G32" i="9" s="1"/>
  <c r="G35" i="9" s="1"/>
  <c r="J29" i="9" a="1"/>
  <c r="J29" i="9" s="1"/>
  <c r="G28" i="9" a="1"/>
  <c r="G28" i="9" s="1"/>
  <c r="B24" i="9" a="1"/>
  <c r="B24" i="9" s="1"/>
  <c r="A24" i="9" s="1" a="1"/>
  <c r="A24" i="9" s="1"/>
  <c r="G34" i="9" a="1"/>
  <c r="G34" i="9" s="1"/>
  <c r="H22" i="9" a="1"/>
  <c r="H22" i="9" s="1"/>
  <c r="I25" i="9" a="1"/>
  <c r="I25" i="9" s="1"/>
  <c r="I29" i="9" a="1"/>
  <c r="I29" i="9" s="1"/>
  <c r="G25" i="9" a="1"/>
  <c r="G25" i="9" s="1"/>
  <c r="B39" i="9" a="1"/>
  <c r="B39" i="9" s="1"/>
  <c r="A39" i="9" s="1" a="1"/>
  <c r="A39" i="9" s="1"/>
  <c r="B32" i="9" a="1"/>
  <c r="B32" i="9" s="1"/>
  <c r="A32" i="9" s="1" a="1"/>
  <c r="A32" i="9" s="1"/>
  <c r="B26" i="9" a="1"/>
  <c r="B26" i="9" s="1"/>
  <c r="A26" i="9" s="1" a="1"/>
  <c r="A26" i="9" s="1"/>
  <c r="J32" i="9" a="1"/>
  <c r="J32" i="9" s="1"/>
  <c r="J35" i="9" s="1"/>
  <c r="H26" i="9" a="1"/>
  <c r="H26" i="9" s="1"/>
  <c r="I23" i="9" a="1"/>
  <c r="I23" i="9" s="1"/>
  <c r="G29" i="9" a="1"/>
  <c r="G29" i="9" s="1"/>
  <c r="B46" i="9" a="1"/>
  <c r="B46" i="9" s="1"/>
  <c r="A46" i="9" s="1" a="1"/>
  <c r="A46" i="9" s="1"/>
  <c r="B42" i="9" a="1"/>
  <c r="B42" i="9" s="1"/>
  <c r="A42" i="9" s="1" a="1"/>
  <c r="A42" i="9" s="1"/>
  <c r="B34" i="9" a="1"/>
  <c r="B34" i="9" s="1"/>
  <c r="A34" i="9" s="1" a="1"/>
  <c r="A34" i="9" s="1"/>
  <c r="H23" i="9" a="1"/>
  <c r="H23" i="9" s="1"/>
  <c r="G46" i="9" a="1"/>
  <c r="G46" i="9" s="1"/>
  <c r="G42" i="9" a="1"/>
  <c r="G42" i="9" s="1"/>
  <c r="H37" i="9" a="1"/>
  <c r="H37" i="9" s="1"/>
  <c r="H40" i="9" s="1"/>
  <c r="I38" i="9" a="1"/>
  <c r="I38" i="9" s="1"/>
  <c r="I34" i="9" a="1"/>
  <c r="I34" i="9" s="1"/>
  <c r="B22" i="9" a="1"/>
  <c r="B22" i="9" s="1"/>
  <c r="A22" i="9" s="1" a="1"/>
  <c r="A22" i="9" s="1"/>
  <c r="G27" i="9" a="1"/>
  <c r="G27" i="9" s="1"/>
  <c r="H24" i="9" a="1"/>
  <c r="H24" i="9" s="1"/>
  <c r="B38" i="9" a="1"/>
  <c r="B38" i="9" s="1"/>
  <c r="A38" i="9" s="1" a="1"/>
  <c r="A38" i="9" s="1"/>
  <c r="I45" i="9" a="1"/>
  <c r="I45" i="9" s="1"/>
  <c r="I37" i="9" a="1"/>
  <c r="I37" i="9" s="1"/>
  <c r="I40" i="9" s="1"/>
  <c r="I33" i="9" a="1"/>
  <c r="I33" i="9" s="1"/>
  <c r="J26" i="9" a="1"/>
  <c r="J26" i="9" s="1"/>
  <c r="H45" i="9" a="1"/>
  <c r="H45" i="9" s="1"/>
  <c r="H33" i="9" a="1"/>
  <c r="H33" i="9" s="1"/>
  <c r="H29" i="9" a="1"/>
  <c r="H29" i="9" s="1"/>
  <c r="I26" i="9" a="1"/>
  <c r="I26" i="9" s="1"/>
  <c r="J23" i="9" a="1"/>
  <c r="J23" i="9" s="1"/>
  <c r="J46" i="9" a="1"/>
  <c r="J46" i="9" s="1"/>
  <c r="G45" i="9" a="1"/>
  <c r="G45" i="9" s="1"/>
  <c r="J42" i="9" a="1"/>
  <c r="J42" i="9" s="1"/>
  <c r="J38" i="9" a="1"/>
  <c r="J38" i="9" s="1"/>
  <c r="G37" i="9" a="1"/>
  <c r="G37" i="9" s="1"/>
  <c r="G40" i="9" s="1"/>
  <c r="J34" i="9" a="1"/>
  <c r="J34" i="9" s="1"/>
  <c r="G33" i="9" a="1"/>
  <c r="G33" i="9" s="1"/>
  <c r="I46" i="9" a="1"/>
  <c r="I46" i="9" s="1"/>
  <c r="I42" i="9" a="1"/>
  <c r="I42" i="9" s="1"/>
  <c r="J27" i="9" a="1"/>
  <c r="J27" i="9" s="1"/>
  <c r="I27" i="9" a="1"/>
  <c r="I27" i="9" s="1"/>
  <c r="J24" i="9" a="1"/>
  <c r="J24" i="9" s="1"/>
  <c r="I30" i="9" l="1"/>
  <c r="I43" i="9" s="1"/>
  <c r="G43" i="9"/>
  <c r="H30" i="9"/>
  <c r="H43" i="9" s="1"/>
  <c r="J30" i="9"/>
  <c r="J43" i="9" s="1"/>
  <c r="E2" i="6"/>
  <c r="B8" i="9"/>
  <c r="A8" i="9" s="1"/>
  <c r="F8" i="9" a="1"/>
  <c r="F8" i="9" s="1"/>
  <c r="A10" i="9"/>
  <c r="A11" i="9"/>
  <c r="A12" i="9"/>
  <c r="A13" i="9"/>
  <c r="A14" i="9"/>
  <c r="A9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<sst xmlns="http://schemas.openxmlformats.org/spreadsheetml/2006/main" count="77" uniqueCount="75">
  <si>
    <t>Cash Flow Statement</t>
  </si>
  <si>
    <t>As of</t>
  </si>
  <si>
    <t>Account code/range</t>
  </si>
  <si>
    <t>YTD</t>
  </si>
  <si>
    <t>Net Income (Loss)</t>
  </si>
  <si>
    <t>Inventory</t>
  </si>
  <si>
    <t>Cash Flows from Investing Activities</t>
  </si>
  <si>
    <t>Net Cash provided by Investing Activities</t>
  </si>
  <si>
    <t>Cash Flows from Financing Activities</t>
  </si>
  <si>
    <t>Net Cash provided by Financing Activities</t>
  </si>
  <si>
    <t>Net Increase (Decrease) in Cash</t>
  </si>
  <si>
    <t>Cash - Beginning of Period</t>
  </si>
  <si>
    <t>Cash - End of Period</t>
  </si>
  <si>
    <t>Connection Name</t>
  </si>
  <si>
    <t>Fiscal Start Month</t>
  </si>
  <si>
    <t>Fiscal End Month</t>
  </si>
  <si>
    <t>Cash</t>
  </si>
  <si>
    <t>Velixo Report Template information</t>
  </si>
  <si>
    <t>This Information sheet provides you with useful information about this Template.</t>
  </si>
  <si>
    <t>Code</t>
  </si>
  <si>
    <t>Name</t>
  </si>
  <si>
    <t>ERP</t>
  </si>
  <si>
    <t>Industry</t>
  </si>
  <si>
    <t>Template Version</t>
  </si>
  <si>
    <t>Release date</t>
  </si>
  <si>
    <t>Help article</t>
  </si>
  <si>
    <t>Changes in this version</t>
  </si>
  <si>
    <t>N/A. This is the first version of this Report template.</t>
  </si>
  <si>
    <t>To retain context and history for this report, Velixo recommends that you don't delete this sheet and instead only hide it upon initial configuration.</t>
  </si>
  <si>
    <t>v1</t>
  </si>
  <si>
    <t>Start date</t>
  </si>
  <si>
    <t>End date</t>
  </si>
  <si>
    <t>BC-GL-RT4</t>
  </si>
  <si>
    <t>BC</t>
  </si>
  <si>
    <t>Account subcategory</t>
  </si>
  <si>
    <t>Accounts Receivable</t>
  </si>
  <si>
    <t>Current Liabilities</t>
  </si>
  <si>
    <t>Prepaid Expenses</t>
  </si>
  <si>
    <t>Payroll Liabilities</t>
  </si>
  <si>
    <t>Equipment</t>
  </si>
  <si>
    <t>Accumulated Depreciation</t>
  </si>
  <si>
    <t>Long Term Liabilities</t>
  </si>
  <si>
    <t>Net Income subcategories</t>
  </si>
  <si>
    <t>Common Stock</t>
  </si>
  <si>
    <t>Income</t>
  </si>
  <si>
    <t>Multiplier</t>
  </si>
  <si>
    <t>Category</t>
  </si>
  <si>
    <t>Account validation</t>
  </si>
  <si>
    <t>DO NOT EDIT - USED IN CALCULATIONS</t>
  </si>
  <si>
    <t>Depreciation, Amortization</t>
  </si>
  <si>
    <t>Decrease (Increase) in Accounts Receivable</t>
  </si>
  <si>
    <t>Increase (Decrease) in Accounts Payable</t>
  </si>
  <si>
    <t>Increase (Decrease) in Tax Payable</t>
  </si>
  <si>
    <t>Decrease (Increase) in Inventories</t>
  </si>
  <si>
    <t>Increase (Decrease) in Other Operating Activities (Assets)</t>
  </si>
  <si>
    <t>Increase (Decrease) in Other Operating Activities (Liabilities)</t>
  </si>
  <si>
    <t>Net Cash provided by Operating Activities</t>
  </si>
  <si>
    <t>Capital Expenditures</t>
  </si>
  <si>
    <t>Investments</t>
  </si>
  <si>
    <t>Other Cash Flows from Investing Activities</t>
  </si>
  <si>
    <t>Dividends Paid</t>
  </si>
  <si>
    <t>Sale (Repurchase) of Stock</t>
  </si>
  <si>
    <t>Other cash Flows from Financing Activities</t>
  </si>
  <si>
    <t>Effect of Exchange Rate Changes</t>
  </si>
  <si>
    <t>Balance Sheet subcategories</t>
  </si>
  <si>
    <t>All categories</t>
  </si>
  <si>
    <t>Dimensions</t>
  </si>
  <si>
    <t>Dimension array</t>
  </si>
  <si>
    <t>Dimension values array</t>
  </si>
  <si>
    <t>Fiscal Start date</t>
  </si>
  <si>
    <t>Financial</t>
  </si>
  <si>
    <t>Dynamics 365 Business central</t>
  </si>
  <si>
    <t>DO NOT EDIT - FOR DIMENSION FILTERING</t>
  </si>
  <si>
    <t>Cash Flows from Operating Activities</t>
  </si>
  <si>
    <t>https://community.velixo.com/en/support/solutions/articles/153000247633-bc-gl-rt4-cash-flow-statement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</si>
</sst>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[$-C09]d\ mmmm\ yyyy;@"/>
    <numFmt numFmtId="166" formatCode="mmmm"/>
  </numFmts>
  <fonts count="25">
    <font>
      <sz val="12"/>
      <color theme="1"/>
      <name val="Aptos"/>
      <family val="2"/>
      <scheme val="minor"/>
    </font>
    <font>
      <sz val="11"/>
      <color theme="1"/>
      <name val="Aptos"/>
      <family val="2"/>
      <scheme val="minor"/>
    </font>
    <font>
      <sz val="12"/>
      <color theme="1"/>
      <name val="Aptos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b/>
      <sz val="11"/>
      <color theme="0"/>
      <name val="Aptos"/>
      <family val="2"/>
    </font>
    <font>
      <sz val="18"/>
      <color rgb="FF243260"/>
      <name val="Aptos"/>
      <family val="2"/>
    </font>
    <font>
      <u/>
      <sz val="12"/>
      <color theme="10"/>
      <name val="Aptos"/>
      <family val="2"/>
      <scheme val="minor"/>
    </font>
    <font>
      <b/>
      <sz val="12"/>
      <color theme="1"/>
      <name val="Aptos"/>
      <family val="2"/>
      <scheme val="minor"/>
    </font>
    <font>
      <b/>
      <sz val="8"/>
      <name val="Arial                         "/>
    </font>
    <font>
      <sz val="8"/>
      <name val="Arial                         "/>
    </font>
    <font>
      <b/>
      <sz val="10"/>
      <name val="Arial                         "/>
    </font>
    <font>
      <sz val="9"/>
      <name val="Tahoma"/>
      <family val="2"/>
    </font>
    <font>
      <sz val="11"/>
      <color theme="1"/>
      <name val="Aptos"/>
      <family val="2"/>
      <scheme val="major"/>
    </font>
    <font>
      <sz val="11"/>
      <name val="Aptos"/>
      <family val="2"/>
      <scheme val="major"/>
    </font>
    <font>
      <sz val="9"/>
      <color theme="1"/>
      <name val="Aptos"/>
      <family val="2"/>
      <scheme val="major"/>
    </font>
    <font>
      <sz val="18"/>
      <color rgb="FF243260"/>
      <name val="Aptos"/>
      <family val="2"/>
      <scheme val="major"/>
    </font>
    <font>
      <i/>
      <sz val="12"/>
      <color theme="1"/>
      <name val="Aptos"/>
      <family val="2"/>
      <scheme val="major"/>
    </font>
    <font>
      <b/>
      <sz val="11"/>
      <color theme="0"/>
      <name val="Aptos"/>
      <family val="2"/>
      <scheme val="major"/>
    </font>
    <font>
      <b/>
      <sz val="11"/>
      <name val="Aptos"/>
      <family val="2"/>
      <scheme val="major"/>
    </font>
    <font>
      <b/>
      <sz val="11"/>
      <color theme="1"/>
      <name val="Aptos"/>
      <family val="2"/>
      <scheme val="major"/>
    </font>
    <font>
      <sz val="11"/>
      <color theme="4" tint="-0.499984740745262"/>
      <name val="Aptos"/>
      <family val="2"/>
      <scheme val="major"/>
    </font>
    <font>
      <b/>
      <sz val="9"/>
      <color theme="1"/>
      <name val="Aptos"/>
      <family val="2"/>
    </font>
    <font>
      <b/>
      <sz val="11"/>
      <name val="Aptos"/>
      <family val="2"/>
    </font>
    <font>
      <sz val="9"/>
      <name val="Aptos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rgb="FF243260"/>
        <bgColor indexed="64"/>
      </patternFill>
    </fill>
    <fill>
      <patternFill patternType="solid">
        <fgColor rgb="FFEEF6FF"/>
        <bgColor indexed="64"/>
      </patternFill>
    </fill>
    <fill>
      <patternFill patternType="solid">
        <fgColor rgb="FF3769FF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double">
        <color auto="1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" fillId="0" borderId="0"/>
    <xf numFmtId="0" fontId="7" fillId="0" borderId="0" applyNumberFormat="0" applyFill="0" applyBorder="0" applyAlignment="0" applyProtection="0"/>
    <xf numFmtId="0" fontId="9" fillId="0" borderId="0">
      <alignment horizontal="left" vertical="top" wrapText="1"/>
    </xf>
    <xf numFmtId="0" fontId="10" fillId="0" borderId="0">
      <alignment horizontal="left" vertical="top" wrapText="1"/>
    </xf>
    <xf numFmtId="4" fontId="10" fillId="0" borderId="0">
      <alignment horizontal="right" vertical="top" wrapText="1"/>
    </xf>
    <xf numFmtId="4" fontId="9" fillId="0" borderId="0">
      <alignment horizontal="right" vertical="top" wrapText="1"/>
    </xf>
    <xf numFmtId="0" fontId="11" fillId="0" borderId="0">
      <alignment horizontal="left" vertical="top" wrapText="1"/>
    </xf>
    <xf numFmtId="4" fontId="11" fillId="0" borderId="0">
      <alignment horizontal="right" vertical="top" wrapText="1"/>
    </xf>
    <xf numFmtId="0" fontId="12" fillId="0" borderId="2"/>
    <xf numFmtId="43" fontId="2" fillId="0" borderId="0" applyFont="0" applyFill="0" applyBorder="0" applyAlignment="0" applyProtection="0"/>
  </cellStyleXfs>
  <cellXfs count="67">
    <xf numFmtId="0" fontId="0" fillId="0" borderId="0" xfId="0"/>
    <xf numFmtId="0" fontId="4" fillId="0" borderId="1" xfId="0" applyFont="1" applyBorder="1"/>
    <xf numFmtId="0" fontId="3" fillId="0" borderId="1" xfId="0" applyFont="1" applyBorder="1"/>
    <xf numFmtId="0" fontId="5" fillId="4" borderId="1" xfId="0" applyFont="1" applyFill="1" applyBorder="1"/>
    <xf numFmtId="0" fontId="6" fillId="0" borderId="0" xfId="0" applyFont="1"/>
    <xf numFmtId="0" fontId="8" fillId="0" borderId="0" xfId="0" applyFont="1"/>
    <xf numFmtId="0" fontId="0" fillId="0" borderId="0" xfId="0" applyAlignment="1">
      <alignment horizontal="left"/>
    </xf>
    <xf numFmtId="165" fontId="0" fillId="0" borderId="0" xfId="0" applyNumberFormat="1" applyAlignment="1">
      <alignment horizontal="left"/>
    </xf>
    <xf numFmtId="0" fontId="7" fillId="0" borderId="0" xfId="2"/>
    <xf numFmtId="166" fontId="3" fillId="0" borderId="1" xfId="0" applyNumberFormat="1" applyFont="1" applyBorder="1" applyAlignment="1">
      <alignment horizontal="left"/>
    </xf>
    <xf numFmtId="0" fontId="13" fillId="0" borderId="0" xfId="1" applyFont="1"/>
    <xf numFmtId="164" fontId="13" fillId="0" borderId="0" xfId="1" applyNumberFormat="1" applyFont="1"/>
    <xf numFmtId="14" fontId="15" fillId="0" borderId="0" xfId="1" applyNumberFormat="1" applyFont="1"/>
    <xf numFmtId="0" fontId="14" fillId="0" borderId="1" xfId="1" applyFont="1" applyBorder="1"/>
    <xf numFmtId="0" fontId="16" fillId="0" borderId="0" xfId="0" applyFont="1"/>
    <xf numFmtId="0" fontId="17" fillId="0" borderId="0" xfId="0" applyFont="1"/>
    <xf numFmtId="0" fontId="19" fillId="0" borderId="0" xfId="1" applyFont="1" applyAlignment="1">
      <alignment horizontal="center" vertical="center" wrapText="1"/>
    </xf>
    <xf numFmtId="0" fontId="14" fillId="0" borderId="0" xfId="0" applyFont="1"/>
    <xf numFmtId="0" fontId="14" fillId="0" borderId="0" xfId="1" applyFont="1"/>
    <xf numFmtId="0" fontId="20" fillId="0" borderId="0" xfId="1" applyFont="1"/>
    <xf numFmtId="0" fontId="14" fillId="3" borderId="1" xfId="1" applyFont="1" applyFill="1" applyBorder="1"/>
    <xf numFmtId="43" fontId="13" fillId="0" borderId="0" xfId="10" applyFont="1"/>
    <xf numFmtId="164" fontId="19" fillId="0" borderId="1" xfId="0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0" fillId="0" borderId="4" xfId="0" applyBorder="1"/>
    <xf numFmtId="0" fontId="21" fillId="0" borderId="1" xfId="1" applyFont="1" applyBorder="1" applyAlignment="1">
      <alignment horizontal="right"/>
    </xf>
    <xf numFmtId="0" fontId="21" fillId="0" borderId="1" xfId="1" applyFont="1" applyBorder="1"/>
    <xf numFmtId="0" fontId="22" fillId="0" borderId="0" xfId="1" applyFont="1" applyAlignment="1">
      <alignment horizontal="right"/>
    </xf>
    <xf numFmtId="0" fontId="13" fillId="3" borderId="0" xfId="0" quotePrefix="1" applyFont="1" applyFill="1" applyProtection="1">
      <protection locked="0"/>
    </xf>
    <xf numFmtId="0" fontId="14" fillId="0" borderId="3" xfId="1" applyFont="1" applyBorder="1"/>
    <xf numFmtId="0" fontId="19" fillId="0" borderId="0" xfId="4" applyFont="1" applyAlignment="1">
      <alignment horizontal="left" vertical="top"/>
    </xf>
    <xf numFmtId="164" fontId="13" fillId="0" borderId="0" xfId="0" applyNumberFormat="1" applyFont="1"/>
    <xf numFmtId="0" fontId="14" fillId="0" borderId="0" xfId="4" applyFont="1" applyAlignment="1">
      <alignment horizontal="left" vertical="top"/>
    </xf>
    <xf numFmtId="0" fontId="23" fillId="0" borderId="0" xfId="1" applyFont="1" applyAlignment="1">
      <alignment horizontal="center" vertical="center" wrapText="1"/>
    </xf>
    <xf numFmtId="0" fontId="13" fillId="0" borderId="1" xfId="1" applyFont="1" applyBorder="1"/>
    <xf numFmtId="164" fontId="13" fillId="0" borderId="0" xfId="0" applyNumberFormat="1" applyFont="1" applyAlignment="1">
      <alignment horizontal="left"/>
    </xf>
    <xf numFmtId="164" fontId="14" fillId="0" borderId="0" xfId="0" quotePrefix="1" applyNumberFormat="1" applyFont="1" applyAlignment="1">
      <alignment horizontal="left"/>
    </xf>
    <xf numFmtId="0" fontId="13" fillId="0" borderId="0" xfId="0" quotePrefix="1" applyFont="1" applyProtection="1">
      <protection locked="0"/>
    </xf>
    <xf numFmtId="14" fontId="3" fillId="0" borderId="1" xfId="0" applyNumberFormat="1" applyFont="1" applyBorder="1" applyAlignment="1">
      <alignment horizontal="left"/>
    </xf>
    <xf numFmtId="0" fontId="23" fillId="0" borderId="0" xfId="1" applyFont="1" applyAlignment="1">
      <alignment horizontal="center" vertical="center"/>
    </xf>
    <xf numFmtId="0" fontId="19" fillId="0" borderId="0" xfId="3" applyFont="1" applyAlignment="1">
      <alignment vertical="top" wrapText="1"/>
    </xf>
    <xf numFmtId="0" fontId="14" fillId="0" borderId="0" xfId="4" applyFont="1" applyAlignment="1">
      <alignment horizontal="left" vertical="top" wrapText="1" indent="1"/>
    </xf>
    <xf numFmtId="0" fontId="14" fillId="0" borderId="0" xfId="4" applyFont="1" applyAlignment="1">
      <alignment horizontal="left" vertical="top" indent="1"/>
    </xf>
    <xf numFmtId="0" fontId="4" fillId="0" borderId="1" xfId="0" applyFont="1" applyBorder="1" applyAlignment="1">
      <alignment horizontal="center"/>
    </xf>
    <xf numFmtId="0" fontId="18" fillId="2" borderId="1" xfId="0" applyFont="1" applyFill="1" applyBorder="1"/>
    <xf numFmtId="0" fontId="20" fillId="0" borderId="1" xfId="1" applyFont="1" applyBorder="1"/>
    <xf numFmtId="0" fontId="13" fillId="0" borderId="0" xfId="1" applyFont="1" applyAlignment="1">
      <alignment horizontal="right"/>
    </xf>
    <xf numFmtId="0" fontId="20" fillId="0" borderId="0" xfId="1" applyFont="1" applyAlignment="1">
      <alignment horizontal="right"/>
    </xf>
    <xf numFmtId="14" fontId="13" fillId="3" borderId="1" xfId="0" applyNumberFormat="1" applyFont="1" applyFill="1" applyBorder="1" applyAlignment="1" applyProtection="1">
      <alignment horizontal="left"/>
      <protection locked="0"/>
    </xf>
    <xf numFmtId="0" fontId="13" fillId="0" borderId="1" xfId="0" applyFont="1" applyBorder="1"/>
    <xf numFmtId="164" fontId="19" fillId="0" borderId="0" xfId="0" applyNumberFormat="1" applyFont="1" applyAlignment="1">
      <alignment horizontal="center"/>
    </xf>
    <xf numFmtId="0" fontId="15" fillId="0" borderId="0" xfId="1" applyFont="1"/>
    <xf numFmtId="0" fontId="24" fillId="0" borderId="1" xfId="1" quotePrefix="1" applyFont="1" applyBorder="1"/>
    <xf numFmtId="0" fontId="24" fillId="0" borderId="1" xfId="1" applyFont="1" applyBorder="1"/>
    <xf numFmtId="4" fontId="13" fillId="0" borderId="0" xfId="1" applyNumberFormat="1" applyFont="1"/>
    <xf numFmtId="43" fontId="13" fillId="0" borderId="0" xfId="1" applyNumberFormat="1" applyFont="1"/>
    <xf numFmtId="0" fontId="19" fillId="0" borderId="5" xfId="4" applyFont="1" applyBorder="1" applyAlignment="1">
      <alignment horizontal="left" vertical="top"/>
    </xf>
    <xf numFmtId="164" fontId="19" fillId="0" borderId="6" xfId="0" quotePrefix="1" applyNumberFormat="1" applyFont="1" applyBorder="1" applyAlignment="1">
      <alignment horizontal="left"/>
    </xf>
    <xf numFmtId="164" fontId="14" fillId="0" borderId="6" xfId="0" quotePrefix="1" applyNumberFormat="1" applyFont="1" applyBorder="1" applyAlignment="1">
      <alignment horizontal="left"/>
    </xf>
    <xf numFmtId="164" fontId="13" fillId="0" borderId="6" xfId="0" applyNumberFormat="1" applyFont="1" applyBorder="1" applyAlignment="1">
      <alignment horizontal="left"/>
    </xf>
    <xf numFmtId="164" fontId="20" fillId="0" borderId="6" xfId="0" applyNumberFormat="1" applyFont="1" applyBorder="1" applyAlignment="1">
      <alignment horizontal="left"/>
    </xf>
    <xf numFmtId="0" fontId="19" fillId="0" borderId="7" xfId="4" applyFont="1" applyBorder="1" applyAlignment="1">
      <alignment horizontal="left" vertical="top"/>
    </xf>
    <xf numFmtId="164" fontId="19" fillId="0" borderId="8" xfId="0" quotePrefix="1" applyNumberFormat="1" applyFont="1" applyBorder="1" applyAlignment="1">
      <alignment horizontal="left"/>
    </xf>
    <xf numFmtId="164" fontId="14" fillId="0" borderId="0" xfId="0" applyNumberFormat="1" applyFont="1" applyAlignment="1">
      <alignment horizontal="left"/>
    </xf>
    <xf numFmtId="164" fontId="19" fillId="0" borderId="6" xfId="0" applyNumberFormat="1" applyFont="1" applyBorder="1" applyAlignment="1">
      <alignment horizontal="left"/>
    </xf>
    <xf numFmtId="0" fontId="4" fillId="0" borderId="0" xfId="1" applyFont="1" applyAlignment="1">
      <alignment horizontal="center"/>
    </xf>
    <xf numFmtId="0" fontId="20" fillId="0" borderId="0" xfId="1" applyFont="1" applyAlignment="1">
      <alignment horizontal="left"/>
    </xf>
  </cellXfs>
  <cellStyles count="11">
    <cellStyle name="Comma" xfId="10" builtinId="3"/>
    <cellStyle name="Hyperlink" xfId="2" builtinId="8"/>
    <cellStyle name="Normal" xfId="0" builtinId="0"/>
    <cellStyle name="Normal 2" xfId="1" xr:uid="{DD9F0F0D-F688-45A9-AB0E-67405798CF32}"/>
    <cellStyle name="Style 13" xfId="5" xr:uid="{62C51815-F017-49E4-BB79-3A4AE391BFFB}"/>
    <cellStyle name="Style 16" xfId="6" xr:uid="{6EC38A9D-81BD-416E-B4AB-3A37535C6BA8}"/>
    <cellStyle name="Style 18" xfId="8" xr:uid="{13A32139-6B55-4702-9FFD-73C6D2050022}"/>
    <cellStyle name="Style 19" xfId="9" xr:uid="{2B0213C4-316E-4FEF-9E6E-8537E788EE00}"/>
    <cellStyle name="Style 6" xfId="7" xr:uid="{0E7551D5-62B0-48AB-8C44-6D2D0F722B2A}"/>
    <cellStyle name="Style 7" xfId="4" xr:uid="{D7565634-09D6-4B85-8A65-DCB87A6E91BB}"/>
    <cellStyle name="Style 9" xfId="3" xr:uid="{D44DFAD8-F5D0-43D6-9E8F-100385C1BEB8}"/>
  </cellStyles>
  <dxfs count="3">
    <dxf>
      <font>
        <b/>
        <i val="0"/>
        <color theme="0"/>
      </font>
      <fill>
        <patternFill>
          <bgColor rgb="FF3769FF"/>
        </patternFill>
      </fill>
    </dxf>
    <dxf>
      <numFmt numFmtId="35" formatCode="_(* #,##0.00_);_(* \(#,##0.00\);_(* &quot;-&quot;??_);_(@_)"/>
    </dxf>
    <dxf>
      <fill>
        <patternFill>
          <bgColor rgb="FFEEF6FF"/>
        </patternFill>
      </fill>
    </dxf>
  </dxfs>
  <tableStyles count="0" defaultTableStyle="TableStyleMedium2" defaultPivotStyle="PivotStyleLight16"/>
  <colors>
    <mruColors>
      <color rgb="FF3769FF"/>
      <color rgb="FFEEF6FF"/>
      <color rgb="FF606D9B"/>
      <color rgb="FF2432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581025</xdr:colOff>
      <xdr:row>5</xdr:row>
      <xdr:rowOff>57150</xdr:rowOff>
    </xdr:from>
    <xdr:to>
      <xdr:col>15</xdr:col>
      <xdr:colOff>426385</xdr:colOff>
      <xdr:row>7</xdr:row>
      <xdr:rowOff>86182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DA037D-04B5-444E-A5EB-10403828A7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1850" y="57150"/>
          <a:ext cx="2045635" cy="5243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276225</xdr:colOff>
      <xdr:row>0</xdr:row>
      <xdr:rowOff>47625</xdr:rowOff>
    </xdr:from>
    <xdr:to>
      <xdr:col>7</xdr:col>
      <xdr:colOff>150160</xdr:colOff>
      <xdr:row>2</xdr:row>
      <xdr:rowOff>76657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845D3E-3198-4C9F-B5AB-3EE3015AC6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44275" y="47625"/>
          <a:ext cx="2045635" cy="5243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VelixoTheme">
  <a:themeElements>
    <a:clrScheme name="Velixo">
      <a:dk1>
        <a:sysClr val="windowText" lastClr="000000"/>
      </a:dk1>
      <a:lt1>
        <a:sysClr val="window" lastClr="FFFFFF"/>
      </a:lt1>
      <a:dk2>
        <a:srgbClr val="243261"/>
      </a:dk2>
      <a:lt2>
        <a:srgbClr val="EEF6FF"/>
      </a:lt2>
      <a:accent1>
        <a:srgbClr val="3769FF"/>
      </a:accent1>
      <a:accent2>
        <a:srgbClr val="FFD22D"/>
      </a:accent2>
      <a:accent3>
        <a:srgbClr val="606D9B"/>
      </a:accent3>
      <a:accent4>
        <a:srgbClr val="F56354"/>
      </a:accent4>
      <a:accent5>
        <a:srgbClr val="DBEAFE"/>
      </a:accent5>
      <a:accent6>
        <a:srgbClr val="66CC28"/>
      </a:accent6>
      <a:hlink>
        <a:srgbClr val="3769FF"/>
      </a:hlink>
      <a:folHlink>
        <a:srgbClr val="DBEAFE"/>
      </a:folHlink>
    </a:clrScheme>
    <a:fontScheme name="Velixo Aptos">
      <a:majorFont>
        <a:latin typeface="Aptos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community.velixo.com/en/support/solutions/articles/153000247633-bc-gl-rt4-cash-flow-statement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ED31C-F2F2-4AEA-B35F-B2718A734DD1}">
  <sheetPr>
    <tabColor rgb="FF3366FF"/>
    <pageSetUpPr autoPageBreaks="0" fitToPage="1"/>
  </sheetPr>
  <dimension ref="A1:L271"/>
  <sheetViews>
    <sheetView showGridLines="0" tabSelected="1" topLeftCell="F6" zoomScaleNormal="100" zoomScaleSheetLayoutView="50" workbookViewId="0">
      <pane xSplit="1" ySplit="15" topLeftCell="G21" activePane="bottomRight" state="frozen"/>
      <selection activeCell="F6" sqref="F6"/>
      <selection pane="topRight" activeCell="G6" sqref="G6"/>
      <selection pane="bottomLeft" activeCell="F21" sqref="F21"/>
      <selection pane="bottomRight" activeCell="F6" sqref="F6"/>
    </sheetView>
  </sheetViews>
  <sheetFormatPr defaultColWidth="9.1171875" defaultRowHeight="14.25" outlineLevelRow="1" outlineLevelCol="1"/>
  <cols>
    <col min="1" max="1" width="8.41015625" style="10" hidden="1" customWidth="1"/>
    <col min="2" max="2" width="8.234375" style="10" hidden="1" customWidth="1"/>
    <col min="3" max="3" width="87" style="10" hidden="1" customWidth="1"/>
    <col min="4" max="4" width="27.3515625" style="10" hidden="1" customWidth="1" outlineLevel="1"/>
    <col min="5" max="5" width="14.1171875" style="13" hidden="1" customWidth="1" outlineLevel="1"/>
    <col min="6" max="6" width="49.234375" style="19" customWidth="1" collapsed="1"/>
    <col min="7" max="7" width="14.64453125" style="11" customWidth="1"/>
    <col min="8" max="8" width="14.64453125" style="11" customWidth="1" collapsed="1"/>
    <col min="9" max="10" width="14.64453125" style="10" customWidth="1"/>
    <col min="11" max="11" width="11.3515625" style="10" bestFit="1" customWidth="1"/>
    <col min="12" max="16384" width="9.1171875" style="10"/>
  </cols>
  <sheetData>
    <row r="1" spans="1:11" s="51" customFormat="1" ht="12" hidden="1" outlineLevel="1">
      <c r="E1" s="52"/>
      <c r="F1" s="27" t="s">
        <v>30</v>
      </c>
      <c r="G1" s="12">
        <f>IF(G2&lt;Options!D2,DATE(YEAR(Options!D2)-1,MONTH(Options!D2),DAY(Options!D2)),Options!D2)</f>
        <v>45292</v>
      </c>
      <c r="H1" s="12">
        <f>DATE(YEAR(G2),MONTH(G2),1)</f>
        <v>45627</v>
      </c>
      <c r="I1" s="12">
        <f>DATE(YEAR(I2),MONTH(I2),1)</f>
        <v>45597</v>
      </c>
      <c r="J1" s="12">
        <f>DATE(YEAR(J2),MONTH(J2),1)</f>
        <v>45566</v>
      </c>
      <c r="K1" s="12"/>
    </row>
    <row r="2" spans="1:11" s="51" customFormat="1" ht="12" hidden="1" outlineLevel="1">
      <c r="E2" s="53"/>
      <c r="F2" s="27" t="s">
        <v>31</v>
      </c>
      <c r="G2" s="12" cm="1">
        <f t="array" ref="G2">IF($G$18="",_xll.TODAYNV(),$G$18)</f>
        <v>45657</v>
      </c>
      <c r="H2" s="12">
        <f>G2</f>
        <v>45657</v>
      </c>
      <c r="I2" s="12">
        <f>EOMONTH(G2,-1)</f>
        <v>45626</v>
      </c>
      <c r="J2" s="12">
        <f>EOMONTH(I2,-1)</f>
        <v>45596</v>
      </c>
      <c r="K2" s="12"/>
    </row>
    <row r="3" spans="1:11" s="51" customFormat="1" ht="12" hidden="1" outlineLevel="1">
      <c r="E3" s="53"/>
      <c r="F3" s="27" t="s">
        <v>67</v>
      </c>
      <c r="G3" s="12" t="str" cm="1">
        <f t="array" ref="G3">IFERROR(TRANSPOSE(_xlfn._xlws.FILTER($B$8:$B$17,$G$8:$G$17&lt;&gt;"")),"")</f>
        <v/>
      </c>
      <c r="H3" s="12"/>
      <c r="I3" s="12"/>
      <c r="J3" s="12"/>
      <c r="K3" s="12"/>
    </row>
    <row r="4" spans="1:11" s="51" customFormat="1" ht="12" hidden="1" outlineLevel="1">
      <c r="E4" s="53"/>
      <c r="F4" s="27" t="s">
        <v>68</v>
      </c>
      <c r="G4" s="12" t="str" cm="1">
        <f t="array" ref="G4">IFERROR(TRANSPOSE(_xlfn._xlws.FILTER($G$8:$G$17,$G$8:$G$17&lt;&gt;"")),"")</f>
        <v/>
      </c>
      <c r="H4" s="12"/>
      <c r="I4" s="12"/>
      <c r="J4" s="12"/>
      <c r="K4" s="12"/>
    </row>
    <row r="5" spans="1:11" hidden="1" outlineLevel="1">
      <c r="F5" s="27"/>
      <c r="G5" s="12"/>
      <c r="H5" s="12"/>
      <c r="I5" s="12"/>
      <c r="J5" s="12"/>
      <c r="K5" s="12"/>
    </row>
    <row r="6" spans="1:11" ht="23.25" collapsed="1">
      <c r="F6" s="14" t="s">
        <v>0</v>
      </c>
      <c r="G6" s="12"/>
    </row>
    <row r="7" spans="1:11" ht="15.75">
      <c r="A7" s="66" t="s">
        <v>72</v>
      </c>
      <c r="B7" s="66"/>
      <c r="F7" s="15"/>
    </row>
    <row r="8" spans="1:11">
      <c r="A8" s="10">
        <f t="shared" ref="A8:A17" si="0">IF(B8="",0,1)</f>
        <v>1</v>
      </c>
      <c r="B8" s="49" t="str" cm="1">
        <f t="array" ref="B8:B14">TRANSPOSE(_xlfn.ANCHORARRAY(Options!L1))</f>
        <v>AREA</v>
      </c>
      <c r="E8" s="26"/>
      <c r="F8" s="44" t="str" cm="1">
        <f t="array" ref="F8:F14">_xll.BC.DIMENSIONNAME(Connection,_xlfn.ANCHORARRAY(B8))</f>
        <v>Area</v>
      </c>
      <c r="G8" s="48"/>
      <c r="H8" s="10"/>
    </row>
    <row r="9" spans="1:11">
      <c r="A9" s="10">
        <f t="shared" si="0"/>
        <v>1</v>
      </c>
      <c r="B9" s="49" t="str">
        <v>BUSINESSGROUP</v>
      </c>
      <c r="E9" s="26"/>
      <c r="F9" s="44" t="str">
        <v>Business Group</v>
      </c>
      <c r="G9" s="48"/>
      <c r="H9" s="10"/>
    </row>
    <row r="10" spans="1:11">
      <c r="A10" s="10">
        <f t="shared" si="0"/>
        <v>1</v>
      </c>
      <c r="B10" s="49" t="str">
        <v>CUSTOMERGROUP</v>
      </c>
      <c r="E10" s="26"/>
      <c r="F10" s="44" t="str">
        <v>Customer Group</v>
      </c>
      <c r="G10" s="48"/>
      <c r="H10" s="10"/>
    </row>
    <row r="11" spans="1:11">
      <c r="A11" s="10">
        <f t="shared" si="0"/>
        <v>1</v>
      </c>
      <c r="B11" s="49" t="str">
        <v>DEPARTMENT</v>
      </c>
      <c r="E11" s="26"/>
      <c r="F11" s="44" t="str">
        <v>Department</v>
      </c>
      <c r="G11" s="48"/>
      <c r="H11" s="10"/>
    </row>
    <row r="12" spans="1:11">
      <c r="A12" s="10">
        <f t="shared" si="0"/>
        <v>1</v>
      </c>
      <c r="B12" s="49" t="str">
        <v>PURCHASER</v>
      </c>
      <c r="E12" s="26"/>
      <c r="F12" s="44" t="str">
        <v>Purchaser</v>
      </c>
      <c r="G12" s="48"/>
      <c r="H12" s="10"/>
    </row>
    <row r="13" spans="1:11">
      <c r="A13" s="10">
        <f t="shared" si="0"/>
        <v>1</v>
      </c>
      <c r="B13" s="49" t="str">
        <v>SALESCAMPAIGN</v>
      </c>
      <c r="E13" s="26"/>
      <c r="F13" s="44" t="str">
        <v>Sales campaign</v>
      </c>
      <c r="G13" s="48"/>
      <c r="H13" s="10"/>
      <c r="I13" s="54"/>
      <c r="J13" s="55"/>
    </row>
    <row r="14" spans="1:11">
      <c r="A14" s="10">
        <f t="shared" si="0"/>
        <v>1</v>
      </c>
      <c r="B14" s="49" t="str">
        <v>SALESPERSON</v>
      </c>
      <c r="E14" s="26"/>
      <c r="F14" s="44" t="str">
        <v>Salesperson</v>
      </c>
      <c r="G14" s="48"/>
      <c r="H14" s="10"/>
    </row>
    <row r="15" spans="1:11" hidden="1">
      <c r="A15" s="10">
        <f t="shared" si="0"/>
        <v>0</v>
      </c>
      <c r="B15" s="49"/>
      <c r="E15" s="26"/>
      <c r="F15" s="44"/>
      <c r="G15" s="48"/>
      <c r="H15" s="10"/>
    </row>
    <row r="16" spans="1:11" hidden="1">
      <c r="A16" s="10">
        <f t="shared" si="0"/>
        <v>0</v>
      </c>
      <c r="B16" s="49"/>
      <c r="E16" s="26"/>
      <c r="F16" s="44"/>
      <c r="G16" s="48"/>
      <c r="H16" s="10"/>
    </row>
    <row r="17" spans="1:12" hidden="1">
      <c r="A17" s="10">
        <f t="shared" si="0"/>
        <v>0</v>
      </c>
      <c r="B17" s="49"/>
      <c r="E17" s="25"/>
      <c r="F17" s="44"/>
      <c r="G17" s="48"/>
      <c r="H17" s="10"/>
    </row>
    <row r="18" spans="1:12">
      <c r="E18" s="26"/>
      <c r="F18" s="44" t="s">
        <v>1</v>
      </c>
      <c r="G18" s="48">
        <v>45657</v>
      </c>
      <c r="H18" s="10"/>
    </row>
    <row r="19" spans="1:12">
      <c r="A19" s="65" t="s">
        <v>48</v>
      </c>
      <c r="B19" s="65"/>
      <c r="C19" s="65"/>
      <c r="F19" s="10"/>
      <c r="G19" s="10"/>
      <c r="H19" s="10"/>
    </row>
    <row r="20" spans="1:12" s="18" customFormat="1" ht="27.75" customHeight="1">
      <c r="A20" s="39" t="s">
        <v>45</v>
      </c>
      <c r="B20" s="39" t="s">
        <v>46</v>
      </c>
      <c r="C20" s="33" t="s">
        <v>47</v>
      </c>
      <c r="D20" s="16" t="s">
        <v>34</v>
      </c>
      <c r="E20" s="22" t="s">
        <v>2</v>
      </c>
      <c r="F20" s="17"/>
      <c r="G20" s="50" t="s">
        <v>3</v>
      </c>
      <c r="H20" s="50" t="str">
        <f>TEXT(H2,"MMMM YYYY")</f>
        <v>December 2024</v>
      </c>
      <c r="I20" s="50" t="str">
        <f>TEXT(I2,"MMMM YYYY")</f>
        <v>November 2024</v>
      </c>
      <c r="J20" s="50" t="str">
        <f>TEXT(J2,"MMMM YYYY")</f>
        <v>October 2024</v>
      </c>
    </row>
    <row r="21" spans="1:12" s="19" customFormat="1">
      <c r="B21" s="10"/>
      <c r="C21" s="10"/>
      <c r="E21" s="29"/>
      <c r="F21" s="40" t="s">
        <v>73</v>
      </c>
      <c r="G21" s="36"/>
      <c r="H21" s="36"/>
      <c r="I21" s="36"/>
      <c r="J21" s="36"/>
    </row>
    <row r="22" spans="1:12">
      <c r="A22" s="10" cm="1">
        <f t="array" ref="A22">_xlfn.IFS(
 B22="","",
 B22="Assets",1,
 B22="Liabilities",-1,
 B22="Equity",-1,
 B22="Income",-1,
 B22="Cost of Goods Sold",1,
 B22="Expense",1)</f>
        <v>-1</v>
      </c>
      <c r="B22" s="10" t="str" cm="1">
        <f t="array" ref="B22">IF(C22="","",_xlfn.UNIQUE(_xll.BC.ACCOUNTCATEGORY(Connection,_xll.VXTEXTSPLIT(C22,";"))))</f>
        <v>Income</v>
      </c>
      <c r="C22" s="46" t="str" cm="1">
        <f t="array" ref="C22">_xlfn.IFS(
AND(D22="",E22=""),"",
E22&lt;&gt;"",_xlfn.TEXTJOIN(";",TRUE,_xll.BC.EXPANDACCOUNTRANGE(Connection,E22,,,"P")),
D22&lt;&gt;"",_xlfn.TEXTJOIN(";",TRUE,_xll.BC.EXPANDACCOUNTRANGE(Connection,,,D22,"P")))</f>
        <v>9110;9120;9130;9135;9140;9150;9160;9170;9310;9330;9410</v>
      </c>
      <c r="D22" s="20" t="s">
        <v>44</v>
      </c>
      <c r="E22" s="20"/>
      <c r="F22" s="41" t="s">
        <v>4</v>
      </c>
      <c r="G22" s="63" cm="1">
        <f t="array" ref="G22">IF($C22="",0,-_xll.BC.TURNOVER(Connection,,PLAcctCategories,,G$1,G$2,_xlfn.HSTACK(Dim_array,DimValues_array)))</f>
        <v>265973.84999999998</v>
      </c>
      <c r="H22" s="63" cm="1">
        <f t="array" ref="H22">IF($C22="",0,-_xll.BC.TURNOVER(Connection,,PLAcctCategories,,H$1,H$2,_xlfn.HSTACK(Dim_array,DimValues_array)))</f>
        <v>24672.85</v>
      </c>
      <c r="I22" s="63" cm="1">
        <f t="array" ref="I22">IF($C22="",0,-_xll.BC.TURNOVER(Connection,,PLAcctCategories,,I$1,I$2,_xlfn.HSTACK(Dim_array,DimValues_array)))</f>
        <v>24040.22</v>
      </c>
      <c r="J22" s="63" cm="1">
        <f t="array" ref="J22">IF($C22="",0,-_xll.BC.TURNOVER(Connection,,PLAcctCategories,,J$1,J$2,_xlfn.HSTACK(Dim_array,DimValues_array)))</f>
        <v>22774.94</v>
      </c>
      <c r="K22" s="21"/>
      <c r="L22" s="11"/>
    </row>
    <row r="23" spans="1:12">
      <c r="A23" s="10" cm="1">
        <f t="array" ref="A23">_xlfn.IFS(
 B23="","",
 B23="Assets",1,
 B23="Liabilities",-1,
 B23="Equity",-1,
 B23="Income",-1,
 B23="Cost of Goods Sold",1,
 B23="Expense",1)</f>
        <v>1</v>
      </c>
      <c r="B23" s="10" t="str" cm="1">
        <f t="array" ref="B23">IF(C23="","",_xlfn.UNIQUE(_xll.BC.ACCOUNTCATEGORY(Connection,_xll.VXTEXTSPLIT(C23,";"))))</f>
        <v>Assets</v>
      </c>
      <c r="C23" s="46" t="str" cm="1">
        <f t="array" ref="C23">_xlfn.IFS(
AND(D23="",E23=""),"",
E23&lt;&gt;"",_xlfn.TEXTJOIN(";",TRUE,_xll.BC.EXPANDACCOUNTRANGE(Connection,E23,,,"P")),
D23&lt;&gt;"",_xlfn.TEXTJOIN(";",TRUE,_xll.BC.EXPANDACCOUNTRANGE(Connection,,,D23,"P")))</f>
        <v>1140</v>
      </c>
      <c r="D23" s="20" t="s">
        <v>40</v>
      </c>
      <c r="E23" s="20"/>
      <c r="F23" s="42" t="s">
        <v>49</v>
      </c>
      <c r="G23" s="36" cm="1">
        <f t="array" ref="G23">IF($C23="",0,_xll.BC.TURNOVER(Connection,$C23,,,G$1,G$2,_xlfn.HSTACK(Dim_array,DimValues_array)))</f>
        <v>26169.8</v>
      </c>
      <c r="H23" s="36" cm="1">
        <f t="array" ref="H23">IF($C23="",0,_xll.BC.TURNOVER(Connection,$C23,,,H$1,H$2,_xlfn.HSTACK(Dim_array,DimValues_array)))</f>
        <v>2850.9</v>
      </c>
      <c r="I23" s="36" cm="1">
        <f t="array" ref="I23">IF($C23="",0,_xll.BC.TURNOVER(Connection,$C23,,,I$1,I$2,_xlfn.HSTACK(Dim_array,DimValues_array)))</f>
        <v>2777.8</v>
      </c>
      <c r="J23" s="36" cm="1">
        <f t="array" ref="J23">IF($C23="",0,_xll.BC.TURNOVER(Connection,$C23,,,J$1,J$2,_xlfn.HSTACK(Dim_array,DimValues_array)))</f>
        <v>2631.6</v>
      </c>
    </row>
    <row r="24" spans="1:12">
      <c r="A24" s="10" cm="1">
        <f t="array" ref="A24">_xlfn.IFS(
 B24="","",
 B24="Assets",1,
 B24="Liabilities",-1,
 B24="Equity",-1,
 B24="Income",-1,
 B24="Cost of Goods Sold",1,
 B24="Expense",1)</f>
        <v>1</v>
      </c>
      <c r="B24" s="10" t="str" cm="1">
        <f t="array" ref="B24">IF(C24="","",_xlfn.UNIQUE(_xll.BC.ACCOUNTCATEGORY(Connection,_xll.VXTEXTSPLIT(C24,";"))))</f>
        <v>Assets</v>
      </c>
      <c r="C24" s="46" t="str" cm="1">
        <f t="array" ref="C24">_xlfn.IFS(
AND(D24="",E24=""),"",
E24&lt;&gt;"",_xlfn.TEXTJOIN(";",TRUE,_xll.BC.EXPANDACCOUNTRANGE(Connection,E24,,,"P")),
D24&lt;&gt;"",_xlfn.TEXTJOIN(";",TRUE,_xll.BC.EXPANDACCOUNTRANGE(Connection,,,D24,"P")))</f>
        <v>2310;2320;2330;2340;5620;5621;5630;5631</v>
      </c>
      <c r="D24" s="20" t="s">
        <v>35</v>
      </c>
      <c r="E24" s="20"/>
      <c r="F24" s="41" t="s">
        <v>50</v>
      </c>
      <c r="G24" s="36" cm="1">
        <f t="array" ref="G24">IF($C24="",0,_xll.BC.TURNOVER(Connection,$C24,,,G$1,G$2,_xlfn.HSTACK(Dim_array,DimValues_array)))</f>
        <v>787406.57</v>
      </c>
      <c r="H24" s="36" cm="1">
        <f t="array" ref="H24">IF($C24="",0,_xll.BC.TURNOVER(Connection,$C24,,,H$1,H$2,_xlfn.HSTACK(Dim_array,DimValues_array)))</f>
        <v>79257.64</v>
      </c>
      <c r="I24" s="36" cm="1">
        <f t="array" ref="I24">IF($C24="",0,_xll.BC.TURNOVER(Connection,$C24,,,I$1,I$2,_xlfn.HSTACK(Dim_array,DimValues_array)))</f>
        <v>77225.399999999994</v>
      </c>
      <c r="J24" s="36" cm="1">
        <f t="array" ref="J24">IF($C24="",0,_xll.BC.TURNOVER(Connection,$C24,,,J$1,J$2,_xlfn.HSTACK(Dim_array,DimValues_array)))</f>
        <v>73160.899999999994</v>
      </c>
    </row>
    <row r="25" spans="1:12">
      <c r="A25" s="10" cm="1">
        <f t="array" ref="A25">_xlfn.IFS(
 B25="","",
 B25="Assets",1,
 B25="Liabilities",-1,
 B25="Equity",-1,
 B25="Income",-1,
 B25="Cost of Goods Sold",1,
 B25="Expense",1)</f>
        <v>-1</v>
      </c>
      <c r="B25" s="10" t="str" cm="1">
        <f t="array" ref="B25">IF(C25="","",_xlfn.UNIQUE(_xll.BC.ACCOUNTCATEGORY(Connection,_xll.VXTEXTSPLIT(C25,";"))))</f>
        <v>Liabilities</v>
      </c>
      <c r="C25" s="46" t="str" cm="1">
        <f t="array" ref="C25">_xlfn.IFS(
AND(D25="",E25=""),"",
E25&lt;&gt;"",_xlfn.TEXTJOIN(";",TRUE,_xll.BC.EXPANDACCOUNTRANGE(Connection,E25,,,"P")),
D25&lt;&gt;"",_xlfn.TEXTJOIN(";",TRUE,_xll.BC.EXPANDACCOUNTRANGE(Connection,,,D25,"P")))</f>
        <v>5830</v>
      </c>
      <c r="D25" s="20" t="s">
        <v>38</v>
      </c>
      <c r="E25" s="20"/>
      <c r="F25" s="41" t="s">
        <v>51</v>
      </c>
      <c r="G25" s="36" cm="1">
        <f t="array" ref="G25">IF($C25="",0,_xll.BC.TURNOVER(Connection,$C25,,,G$1,G$2,_xlfn.HSTACK(Dim_array,DimValues_array)))</f>
        <v>-180557.3</v>
      </c>
      <c r="H25" s="36" cm="1">
        <f t="array" ref="H25">IF($C25="",0,_xll.BC.TURNOVER(Connection,$C25,,,H$1,H$2,_xlfn.HSTACK(Dim_array,DimValues_array)))</f>
        <v>-19669.650000000001</v>
      </c>
      <c r="I25" s="36" cm="1">
        <f t="array" ref="I25">IF($C25="",0,_xll.BC.TURNOVER(Connection,$C25,,,I$1,I$2,_xlfn.HSTACK(Dim_array,DimValues_array)))</f>
        <v>-19165.3</v>
      </c>
      <c r="J25" s="36" cm="1">
        <f t="array" ref="J25">IF($C25="",0,_xll.BC.TURNOVER(Connection,$C25,,,J$1,J$2,_xlfn.HSTACK(Dim_array,DimValues_array)))</f>
        <v>-18156.599999999999</v>
      </c>
    </row>
    <row r="26" spans="1:12">
      <c r="A26" s="10" cm="1">
        <f t="array" ref="A26">_xlfn.IFS(
 B26="","",
 B26="Assets",1,
 B26="Liabilities",-1,
 B26="Equity",-1,
 B26="Income",-1,
 B26="Cost of Goods Sold",1,
 B26="Expense",1)</f>
        <v>-1</v>
      </c>
      <c r="B26" s="10" t="str" cm="1">
        <f t="array" ref="B26">IF(C26="","",_xlfn.UNIQUE(_xll.BC.ACCOUNTCATEGORY(Connection,_xll.VXTEXTSPLIT(C26,";"))))</f>
        <v>Liabilities</v>
      </c>
      <c r="C26" s="46" t="str" cm="1">
        <f t="array" ref="C26">_xlfn.IFS(
AND(D26="",E26=""),"",
E26&lt;&gt;"",_xlfn.TEXTJOIN(";",TRUE,_xll.BC.EXPANDACCOUNTRANGE(Connection,E26,,,"P")),
D26&lt;&gt;"",_xlfn.TEXTJOIN(";",TRUE,_xll.BC.EXPANDACCOUNTRANGE(Connection,,,D26,"P")))</f>
        <v>4010;5310;5360;5370;5380;5410;5420;5510;5530;5610;5611</v>
      </c>
      <c r="D26" s="20" t="s">
        <v>36</v>
      </c>
      <c r="E26" s="20"/>
      <c r="F26" s="41" t="s">
        <v>52</v>
      </c>
      <c r="G26" s="36" cm="1">
        <f t="array" ref="G26">IF($C26="",0,_xll.BC.TURNOVER(Connection,$C26,,,G$1,G$2,_xlfn.HSTACK(Dim_array,DimValues_array)))</f>
        <v>-538366.79</v>
      </c>
      <c r="H26" s="36" cm="1">
        <f t="array" ref="H26">IF($C26="",0,_xll.BC.TURNOVER(Connection,$C26,,,H$1,H$2,_xlfn.HSTACK(Dim_array,DimValues_array)))</f>
        <v>-53194.44</v>
      </c>
      <c r="I26" s="36" cm="1">
        <f t="array" ref="I26">IF($C26="",0,_xll.BC.TURNOVER(Connection,$C26,,,I$1,I$2,_xlfn.HSTACK(Dim_array,DimValues_array)))</f>
        <v>-51830.48</v>
      </c>
      <c r="J26" s="36" cm="1">
        <f t="array" ref="J26">IF($C26="",0,_xll.BC.TURNOVER(Connection,$C26,,,J$1,J$2,_xlfn.HSTACK(Dim_array,DimValues_array)))</f>
        <v>-49102.559999999998</v>
      </c>
    </row>
    <row r="27" spans="1:12">
      <c r="A27" s="10" cm="1">
        <f t="array" ref="A27">_xlfn.IFS(
 B27="","",
 B27="Assets",1,
 B27="Liabilities",-1,
 B27="Equity",-1,
 B27="Income",-1,
 B27="Cost of Goods Sold",1,
 B27="Expense",1)</f>
        <v>1</v>
      </c>
      <c r="B27" s="10" t="str" cm="1">
        <f t="array" ref="B27">IF(C27="","",_xlfn.UNIQUE(_xll.BC.ACCOUNTCATEGORY(Connection,_xll.VXTEXTSPLIT(C27,";"))))</f>
        <v>Assets</v>
      </c>
      <c r="C27" s="46" t="str" cm="1">
        <f t="array" ref="C27">_xlfn.IFS(
AND(D27="",E27=""),"",
E27&lt;&gt;"",_xlfn.TEXTJOIN(";",TRUE,_xll.BC.EXPANDACCOUNTRANGE(Connection,E27,,,"P")),
D27&lt;&gt;"",_xlfn.TEXTJOIN(";",TRUE,_xll.BC.EXPANDACCOUNTRANGE(Connection,,,D27,"P")))</f>
        <v>2110;2111;2112;2120;2121;2130;2131;2132;2180</v>
      </c>
      <c r="D27" s="20" t="s">
        <v>5</v>
      </c>
      <c r="E27" s="20"/>
      <c r="F27" s="41" t="s">
        <v>53</v>
      </c>
      <c r="G27" s="36" cm="1">
        <f t="array" ref="G27">IF($C27="",0,_xll.BC.TURNOVER(Connection,$C27,,,G$1,G$2,_xlfn.HSTACK(Dim_array,DimValues_array)))</f>
        <v>215267.9</v>
      </c>
      <c r="H27" s="36" cm="1">
        <f t="array" ref="H27">IF($C27="",0,_xll.BC.TURNOVER(Connection,$C27,,,H$1,H$2,_xlfn.HSTACK(Dim_array,DimValues_array)))</f>
        <v>21500.7</v>
      </c>
      <c r="I27" s="36" cm="1">
        <f t="array" ref="I27">IF($C27="",0,_xll.BC.TURNOVER(Connection,$C27,,,I$1,I$2,_xlfn.HSTACK(Dim_array,DimValues_array)))</f>
        <v>20949.400000000001</v>
      </c>
      <c r="J27" s="36" cm="1">
        <f t="array" ref="J27">IF($C27="",0,_xll.BC.TURNOVER(Connection,$C27,,,J$1,J$2,_xlfn.HSTACK(Dim_array,DimValues_array)))</f>
        <v>19846.8</v>
      </c>
    </row>
    <row r="28" spans="1:12">
      <c r="A28" s="10" cm="1">
        <f t="array" ref="A28">_xlfn.IFS(
 B28="","",
 B28="Assets",1,
 B28="Liabilities",-1,
 B28="Equity",-1,
 B28="Income",-1,
 B28="Cost of Goods Sold",1,
 B28="Expense",1)</f>
        <v>1</v>
      </c>
      <c r="B28" s="10" t="str" cm="1">
        <f t="array" ref="B28">IF(C28="","",_xlfn.UNIQUE(_xll.BC.ACCOUNTCATEGORY(Connection,_xll.VXTEXTSPLIT(C28,";"))))</f>
        <v>Assets</v>
      </c>
      <c r="C28" s="46" t="str" cm="1">
        <f t="array" ref="C28">_xlfn.IFS(
AND(D28="",E28=""),"",
E28&lt;&gt;"",_xlfn.TEXTJOIN(";",TRUE,_xll.BC.EXPANDACCOUNTRANGE(Connection,E28,,,"P")),
D28&lt;&gt;"",_xlfn.TEXTJOIN(";",TRUE,_xll.BC.EXPANDACCOUNTRANGE(Connection,,,D28,"P")))</f>
        <v>2410;2420;2430</v>
      </c>
      <c r="D28" s="20" t="s">
        <v>37</v>
      </c>
      <c r="E28" s="20"/>
      <c r="F28" s="41" t="s">
        <v>54</v>
      </c>
      <c r="G28" s="36" cm="1">
        <f t="array" ref="G28">IF($C28="",0,_xll.BC.TURNOVER(Connection,$C28,,,G$1,G$2,_xlfn.HSTACK(Dim_array,DimValues_array)))</f>
        <v>0</v>
      </c>
      <c r="H28" s="36" cm="1">
        <f t="array" ref="H28">IF($C28="",0,_xll.BC.TURNOVER(Connection,$C28,,,H$1,H$2,_xlfn.HSTACK(Dim_array,DimValues_array)))</f>
        <v>0</v>
      </c>
      <c r="I28" s="36" cm="1">
        <f t="array" ref="I28">IF($C28="",0,_xll.BC.TURNOVER(Connection,$C28,,,I$1,I$2,_xlfn.HSTACK(Dim_array,DimValues_array)))</f>
        <v>0</v>
      </c>
      <c r="J28" s="36" cm="1">
        <f t="array" ref="J28">IF($C28="",0,_xll.BC.TURNOVER(Connection,$C28,,,J$1,J$2,_xlfn.HSTACK(Dim_array,DimValues_array)))</f>
        <v>0</v>
      </c>
    </row>
    <row r="29" spans="1:12">
      <c r="A29" s="10" t="str" cm="1">
        <f t="array" ref="A29">_xlfn.IFS(
 B29="","",
 B29="Assets",1,
 B29="Liabilities",-1,
 B29="Equity",-1,
 B29="Income",-1,
 B29="Cost of Goods Sold",1,
 B29="Expense",1)</f>
        <v/>
      </c>
      <c r="B29" s="10" t="str" cm="1">
        <f t="array" ref="B29">IF(C29="","",_xlfn.UNIQUE(_xll.BC.ACCOUNTCATEGORY(Connection,_xll.VXTEXTSPLIT(C29,";"))))</f>
        <v/>
      </c>
      <c r="C29" s="46" t="str" cm="1">
        <f t="array" ref="C29">_xlfn.IFS(
AND(D29="",E29=""),"",
E29&lt;&gt;"",E29,
D29&lt;&gt;"",_xlfn.TEXTJOIN(";",TRUE,_xll.BC.EXPANDACCOUNTRANGE(Connection,,,D29,)))</f>
        <v/>
      </c>
      <c r="D29" s="20"/>
      <c r="E29" s="20"/>
      <c r="F29" s="42" t="s">
        <v>55</v>
      </c>
      <c r="G29" s="36" cm="1">
        <f t="array" ref="G29">IF($C29="",0,_xll.BC.TURNOVER(Connection,$C29,,,G$1,G$2,_xlfn.HSTACK(Dim_array,DimValues_array)))</f>
        <v>0</v>
      </c>
      <c r="H29" s="36" cm="1">
        <f t="array" ref="H29">IF($C29="",0,_xll.BC.TURNOVER(Connection,$C29,,,H$1,H$2,_xlfn.HSTACK(Dim_array,DimValues_array)))</f>
        <v>0</v>
      </c>
      <c r="I29" s="36" cm="1">
        <f t="array" ref="I29">IF($C29="",0,_xll.BC.TURNOVER(Connection,$C29,,,I$1,I$2,_xlfn.HSTACK(Dim_array,DimValues_array)))</f>
        <v>0</v>
      </c>
      <c r="J29" s="36" cm="1">
        <f t="array" ref="J29">IF($C29="",0,_xll.BC.TURNOVER(Connection,$C29,,,J$1,J$2,_xlfn.HSTACK(Dim_array,DimValues_array)))</f>
        <v>0</v>
      </c>
    </row>
    <row r="30" spans="1:12" s="19" customFormat="1">
      <c r="A30" s="19" t="str" cm="1">
        <f t="array" ref="A30">_xlfn.IFS(
 B30="","",
 B30="Assets",1,
 B30="Liabilities",-1,
 B30="Equity",-1,
 B30="Income",-1,
 B30="Cost of Goods Sold",1,
 B30="Expense",1)</f>
        <v/>
      </c>
      <c r="B30" s="19" t="str" cm="1">
        <f t="array" ref="B30">IF(C30="","",_xlfn.UNIQUE(_xll.BC.ACCOUNTCATEGORY(Connection,_xll.VXTEXTSPLIT(C30,";"))))</f>
        <v/>
      </c>
      <c r="C30" s="47"/>
      <c r="D30" s="45"/>
      <c r="E30" s="45"/>
      <c r="F30" s="56" t="s">
        <v>56</v>
      </c>
      <c r="G30" s="64">
        <f>SUM(G23:G29)-G22</f>
        <v>43946.330000000075</v>
      </c>
      <c r="H30" s="64">
        <f t="shared" ref="H30:J30" si="1">SUM(H23:H29)-H22</f>
        <v>6072.299999999992</v>
      </c>
      <c r="I30" s="64">
        <f t="shared" si="1"/>
        <v>5916.5999999999913</v>
      </c>
      <c r="J30" s="64">
        <f t="shared" si="1"/>
        <v>5605.2000000000044</v>
      </c>
    </row>
    <row r="31" spans="1:12">
      <c r="A31" s="10" t="str" cm="1">
        <f t="array" ref="A31">_xlfn.IFS(
 B31="","",
 B31="Assets",1,
 B31="Liabilities",-1,
 B31="Equity",-1,
 B31="Income",-1,
 B31="Cost of Goods Sold",1,
 B31="Expense",1)</f>
        <v/>
      </c>
      <c r="B31" s="10" t="str" cm="1">
        <f t="array" ref="B31">IF(C31="","",_xlfn.UNIQUE(_xll.BC.ACCOUNTCATEGORY(Connection,_xll.VXTEXTSPLIT(C31,";"))))</f>
        <v/>
      </c>
      <c r="C31" s="46"/>
      <c r="D31" s="34"/>
      <c r="E31" s="34"/>
      <c r="F31" s="30" t="s">
        <v>6</v>
      </c>
      <c r="G31" s="36"/>
      <c r="H31" s="36"/>
      <c r="I31" s="36"/>
      <c r="J31" s="36"/>
    </row>
    <row r="32" spans="1:12">
      <c r="A32" s="10" cm="1">
        <f t="array" ref="A32">_xlfn.IFS(
 B32="","",
 B32="Assets",1,
 B32="Liabilities",-1,
 B32="Equity",-1,
 B32="Income",-1,
 B32="Cost of Goods Sold",1,
 B32="Expense",1)</f>
        <v>1</v>
      </c>
      <c r="B32" s="10" t="str" cm="1">
        <f t="array" ref="B32">IF(C32="","",_xlfn.UNIQUE(_xll.BC.ACCOUNTCATEGORY(Connection,_xll.VXTEXTSPLIT(C32,";"))))</f>
        <v>Assets</v>
      </c>
      <c r="C32" s="46" t="str" cm="1">
        <f t="array" ref="C32">_xlfn.IFS(
AND(D32="",E32=""),"",
E32&lt;&gt;"",_xlfn.TEXTJOIN(";",TRUE,_xll.BC.EXPANDACCOUNTRANGE(Connection,E32,,,"P")),
D32&lt;&gt;"",_xlfn.TEXTJOIN(";",TRUE,_xll.BC.EXPANDACCOUNTRANGE(Connection,,,D32,"P")))</f>
        <v>1110;1120;1130;1210;1220;1230;1240;1310;1320;1330;1340</v>
      </c>
      <c r="D32" s="20" t="s">
        <v>39</v>
      </c>
      <c r="E32" s="20"/>
      <c r="F32" s="42" t="s">
        <v>57</v>
      </c>
      <c r="G32" s="36" cm="1">
        <f t="array" ref="G32">IF($C32="",0,_xll.BC.TURNOVER(Connection,$C32,,,G$1,G$2,_xlfn.HSTACK(Dim_array,DimValues_array)))</f>
        <v>262610.90000000002</v>
      </c>
      <c r="H32" s="36" cm="1">
        <f t="array" ref="H32">IF($C32="",0,_xll.BC.TURNOVER(Connection,$C32,,,H$1,H$2,_xlfn.HSTACK(Dim_array,DimValues_array)))</f>
        <v>28608.45</v>
      </c>
      <c r="I32" s="36" cm="1">
        <f t="array" ref="I32">IF($C32="",0,_xll.BC.TURNOVER(Connection,$C32,,,I$1,I$2,_xlfn.HSTACK(Dim_array,DimValues_array)))</f>
        <v>27874.9</v>
      </c>
      <c r="J32" s="36" cm="1">
        <f t="array" ref="J32">IF($C32="",0,_xll.BC.TURNOVER(Connection,$C32,,,J$1,J$2,_xlfn.HSTACK(Dim_array,DimValues_array)))</f>
        <v>26407.8</v>
      </c>
    </row>
    <row r="33" spans="1:12">
      <c r="A33" s="10" t="str" cm="1">
        <f t="array" ref="A33">_xlfn.IFS(
 B33="","",
 B33="Assets",1,
 B33="Liabilities",-1,
 B33="Equity",-1,
 B33="Income",-1,
 B33="Cost of Goods Sold",1,
 B33="Expense",1)</f>
        <v/>
      </c>
      <c r="B33" s="10" t="str" cm="1">
        <f t="array" ref="B33">IF(C33="","",_xlfn.UNIQUE(_xll.BC.ACCOUNTCATEGORY(Connection,_xll.VXTEXTSPLIT(C33,";"))))</f>
        <v/>
      </c>
      <c r="C33" s="46" t="str" cm="1">
        <f t="array" ref="C33">_xlfn.IFS(
AND(D33="",E33=""),"",
E33&lt;&gt;"",_xlfn.TEXTJOIN(";",TRUE,_xll.BC.EXPANDACCOUNTRANGE(Connection,E33,,,"P")),
D33&lt;&gt;"",_xlfn.TEXTJOIN(";",TRUE,_xll.BC.EXPANDACCOUNTRANGE(Connection,,,D33,"P")))</f>
        <v/>
      </c>
      <c r="D33" s="20"/>
      <c r="E33" s="20"/>
      <c r="F33" s="42" t="s">
        <v>58</v>
      </c>
      <c r="G33" s="36" cm="1">
        <f t="array" ref="G33">IF($C33="",0,_xll.BC.TURNOVER(Connection,$C33,,,G$1,G$2,_xlfn.HSTACK(Dim_array,DimValues_array)))</f>
        <v>0</v>
      </c>
      <c r="H33" s="36" cm="1">
        <f t="array" ref="H33">IF($C33="",0,_xll.BC.TURNOVER(Connection,$C33,,,H$1,H$2,_xlfn.HSTACK(Dim_array,DimValues_array)))</f>
        <v>0</v>
      </c>
      <c r="I33" s="36" cm="1">
        <f t="array" ref="I33">IF($C33="",0,_xll.BC.TURNOVER(Connection,$C33,,,I$1,I$2,_xlfn.HSTACK(Dim_array,DimValues_array)))</f>
        <v>0</v>
      </c>
      <c r="J33" s="36" cm="1">
        <f t="array" ref="J33">IF($C33="",0,_xll.BC.TURNOVER(Connection,$C33,,,J$1,J$2,_xlfn.HSTACK(Dim_array,DimValues_array)))</f>
        <v>0</v>
      </c>
    </row>
    <row r="34" spans="1:12">
      <c r="A34" s="10" t="str" cm="1">
        <f t="array" ref="A34">_xlfn.IFS(
 B34="","",
 B34="Assets",1,
 B34="Liabilities",-1,
 B34="Equity",-1,
 B34="Income",-1,
 B34="Cost of Goods Sold",1,
 B34="Expense",1)</f>
        <v/>
      </c>
      <c r="B34" s="10" t="str" cm="1">
        <f t="array" ref="B34">IF(C34="","",_xlfn.UNIQUE(_xll.BC.ACCOUNTCATEGORY(Connection,_xll.VXTEXTSPLIT(C34,";"))))</f>
        <v/>
      </c>
      <c r="C34" s="46" t="str" cm="1">
        <f t="array" ref="C34">_xlfn.IFS(
AND(D34="",E34=""),"",
E34&lt;&gt;"",_xlfn.TEXTJOIN(";",TRUE,_xll.BC.EXPANDACCOUNTRANGE(Connection,E34,,,"P")),
D34&lt;&gt;"",_xlfn.TEXTJOIN(";",TRUE,_xll.BC.EXPANDACCOUNTRANGE(Connection,,,D34,"P")))</f>
        <v/>
      </c>
      <c r="D34" s="20"/>
      <c r="E34" s="20"/>
      <c r="F34" s="42" t="s">
        <v>59</v>
      </c>
      <c r="G34" s="36" cm="1">
        <f t="array" ref="G34">IF($C34="",0,_xll.BC.TURNOVER(Connection,$C34,,,G$1,G$2,_xlfn.HSTACK(Dim_array,DimValues_array)))</f>
        <v>0</v>
      </c>
      <c r="H34" s="36" cm="1">
        <f t="array" ref="H34">IF($C34="",0,_xll.BC.TURNOVER(Connection,$C34,,,H$1,H$2,_xlfn.HSTACK(Dim_array,DimValues_array)))</f>
        <v>0</v>
      </c>
      <c r="I34" s="36" cm="1">
        <f t="array" ref="I34">IF($C34="",0,_xll.BC.TURNOVER(Connection,$C34,,,I$1,I$2,_xlfn.HSTACK(Dim_array,DimValues_array)))</f>
        <v>0</v>
      </c>
      <c r="J34" s="36" cm="1">
        <f t="array" ref="J34">IF($C34="",0,_xll.BC.TURNOVER(Connection,$C34,,,J$1,J$2,_xlfn.HSTACK(Dim_array,DimValues_array)))</f>
        <v>0</v>
      </c>
    </row>
    <row r="35" spans="1:12" s="19" customFormat="1">
      <c r="A35" s="10" t="str" cm="1">
        <f t="array" ref="A35">_xlfn.IFS(
 B35="","",
 B35="Assets",1,
 B35="Liabilities",-1,
 B35="Equity",-1,
 B35="Income",-1,
 B35="Cost of Goods Sold",1,
 B35="Expense",1)</f>
        <v/>
      </c>
      <c r="B35" s="10" t="str" cm="1">
        <f t="array" ref="B35">IF(C35="","",_xlfn.UNIQUE(_xll.BC.ACCOUNTCATEGORY(Connection,_xll.VXTEXTSPLIT(C35,";"))))</f>
        <v/>
      </c>
      <c r="C35" s="46"/>
      <c r="D35" s="34"/>
      <c r="E35" s="34"/>
      <c r="F35" s="56" t="s">
        <v>7</v>
      </c>
      <c r="G35" s="58">
        <f>SUM(G32:G34)</f>
        <v>262610.90000000002</v>
      </c>
      <c r="H35" s="58">
        <f t="shared" ref="H35:J35" si="2">SUM(H32:H34)</f>
        <v>28608.45</v>
      </c>
      <c r="I35" s="58">
        <f t="shared" si="2"/>
        <v>27874.9</v>
      </c>
      <c r="J35" s="58">
        <f t="shared" si="2"/>
        <v>26407.8</v>
      </c>
    </row>
    <row r="36" spans="1:12">
      <c r="A36" s="10" t="str" cm="1">
        <f t="array" ref="A36">_xlfn.IFS(
 B36="","",
 B36="Assets",1,
 B36="Liabilities",-1,
 B36="Equity",-1,
 B36="Income",-1,
 B36="Cost of Goods Sold",1,
 B36="Expense",1)</f>
        <v/>
      </c>
      <c r="B36" s="10" t="str" cm="1">
        <f t="array" ref="B36">IF(C36="","",_xlfn.UNIQUE(_xll.BC.ACCOUNTCATEGORY(Connection,_xll.VXTEXTSPLIT(C36,";"))))</f>
        <v/>
      </c>
      <c r="C36" s="46"/>
      <c r="D36" s="34"/>
      <c r="E36" s="34"/>
      <c r="F36" s="30" t="s">
        <v>8</v>
      </c>
      <c r="G36" s="36"/>
      <c r="H36" s="36"/>
      <c r="I36" s="36"/>
      <c r="J36" s="36"/>
    </row>
    <row r="37" spans="1:12">
      <c r="A37" s="10" cm="1">
        <f t="array" ref="A37">_xlfn.IFS(
 B37="","",
 B37="Assets",1,
 B37="Liabilities",-1,
 B37="Equity",-1,
 B37="Income",-1,
 B37="Cost of Goods Sold",1,
 B37="Expense",1)</f>
        <v>-1</v>
      </c>
      <c r="B37" s="10" t="str" cm="1">
        <f t="array" ref="B37">IF(C37="","",_xlfn.UNIQUE(_xll.BC.ACCOUNTCATEGORY(Connection,_xll.VXTEXTSPLIT(C37,";"))))</f>
        <v>Equity</v>
      </c>
      <c r="C37" s="46" t="str" cm="1">
        <f t="array" ref="C37">_xlfn.IFS(
AND(D37="",E37=""),"",
E37&lt;&gt;"",_xlfn.TEXTJOIN(";",TRUE,_xll.BC.EXPANDACCOUNTRANGE(Connection,E37,,,"P")),
D37&lt;&gt;"",_xlfn.TEXTJOIN(";",TRUE,_xll.BC.EXPANDACCOUNTRANGE(Connection,,,D37,"P")))</f>
        <v>3110</v>
      </c>
      <c r="D37" s="20" t="s">
        <v>43</v>
      </c>
      <c r="E37" s="20"/>
      <c r="F37" s="42" t="s">
        <v>60</v>
      </c>
      <c r="G37" s="36" cm="1">
        <f t="array" ref="G37">IF($C37="",0,_xll.BC.TURNOVER(Connection,$C37,,,G$1,G$2,_xlfn.HSTACK(Dim_array,DimValues_array)))</f>
        <v>-21462.1</v>
      </c>
      <c r="H37" s="36" cm="1">
        <f t="array" ref="H37">IF($C37="",0,_xll.BC.TURNOVER(Connection,$C37,,,H$1,H$2,_xlfn.HSTACK(Dim_array,DimValues_array)))</f>
        <v>-2338.0500000000002</v>
      </c>
      <c r="I37" s="36" cm="1">
        <f t="array" ref="I37">IF($C37="",0,_xll.BC.TURNOVER(Connection,$C37,,,I$1,I$2,_xlfn.HSTACK(Dim_array,DimValues_array)))</f>
        <v>-2278.1</v>
      </c>
      <c r="J37" s="36" cm="1">
        <f t="array" ref="J37">IF($C37="",0,_xll.BC.TURNOVER(Connection,$C37,,,J$1,J$2,_xlfn.HSTACK(Dim_array,DimValues_array)))</f>
        <v>-2158.1999999999998</v>
      </c>
    </row>
    <row r="38" spans="1:12">
      <c r="A38" s="10" t="str" cm="1">
        <f t="array" ref="A38">_xlfn.IFS(
 B38="","",
 B38="Assets",1,
 B38="Liabilities",-1,
 B38="Equity",-1,
 B38="Income",-1,
 B38="Cost of Goods Sold",1,
 B38="Expense",1)</f>
        <v/>
      </c>
      <c r="B38" s="10" t="str" cm="1">
        <f t="array" ref="B38">IF(C38="","",_xlfn.UNIQUE(_xll.BC.ACCOUNTCATEGORY(Connection,_xll.VXTEXTSPLIT(C38,";"))))</f>
        <v/>
      </c>
      <c r="C38" s="46" t="str" cm="1">
        <f t="array" ref="C38">_xlfn.IFS(
AND(D38="",E38=""),"",
E38&lt;&gt;"",_xlfn.TEXTJOIN(";",TRUE,_xll.BC.EXPANDACCOUNTRANGE(Connection,E38,,,"P")),
D38&lt;&gt;"",_xlfn.TEXTJOIN(";",TRUE,_xll.BC.EXPANDACCOUNTRANGE(Connection,,,D38,"P")))</f>
        <v/>
      </c>
      <c r="D38" s="20"/>
      <c r="E38" s="20"/>
      <c r="F38" s="42" t="s">
        <v>61</v>
      </c>
      <c r="G38" s="36" cm="1">
        <f t="array" ref="G38">IF($C38="",0,_xll.BC.TURNOVER(Connection,$C38,,,G$1,G$2,_xlfn.HSTACK(Dim_array,DimValues_array)))</f>
        <v>0</v>
      </c>
      <c r="H38" s="36" cm="1">
        <f t="array" ref="H38">IF($C38="",0,_xll.BC.TURNOVER(Connection,$C38,,,H$1,H$2,_xlfn.HSTACK(Dim_array,DimValues_array)))</f>
        <v>0</v>
      </c>
      <c r="I38" s="36" cm="1">
        <f t="array" ref="I38">IF($C38="",0,_xll.BC.TURNOVER(Connection,$C38,,,I$1,I$2,_xlfn.HSTACK(Dim_array,DimValues_array)))</f>
        <v>0</v>
      </c>
      <c r="J38" s="36" cm="1">
        <f t="array" ref="J38">IF($C38="",0,_xll.BC.TURNOVER(Connection,$C38,,,J$1,J$2,_xlfn.HSTACK(Dim_array,DimValues_array)))</f>
        <v>0</v>
      </c>
    </row>
    <row r="39" spans="1:12">
      <c r="A39" s="10" cm="1">
        <f t="array" ref="A39">_xlfn.IFS(
 B39="","",
 B39="Assets",1,
 B39="Liabilities",-1,
 B39="Equity",-1,
 B39="Income",-1,
 B39="Cost of Goods Sold",1,
 B39="Expense",1)</f>
        <v>-1</v>
      </c>
      <c r="B39" s="10" t="str" cm="1">
        <f t="array" ref="B39">IF(C39="","",_xlfn.UNIQUE(_xll.BC.ACCOUNTCATEGORY(Connection,_xll.VXTEXTSPLIT(C39,";"))))</f>
        <v>Liabilities</v>
      </c>
      <c r="C39" s="46" t="str" cm="1">
        <f t="array" ref="C39">_xlfn.IFS(
AND(D39="",E39=""),"",
E39&lt;&gt;"",_xlfn.TEXTJOIN(";",TRUE,_xll.BC.EXPANDACCOUNTRANGE(Connection,E39,,,"P")),
D39&lt;&gt;"",_xlfn.TEXTJOIN(";",TRUE,_xll.BC.EXPANDACCOUNTRANGE(Connection,,,D39,"P")))</f>
        <v>5110;5120</v>
      </c>
      <c r="D39" s="20" t="s">
        <v>41</v>
      </c>
      <c r="E39" s="20"/>
      <c r="F39" s="42" t="s">
        <v>62</v>
      </c>
      <c r="G39" s="36" cm="1">
        <f t="array" ref="G39">IF($C39="",0,_xll.BC.TURNOVER(Connection,$C39,,,G$1,G$2,_xlfn.HSTACK(Dim_array,DimValues_array)))</f>
        <v>-94601.5</v>
      </c>
      <c r="H39" s="36" cm="1">
        <f t="array" ref="H39">IF($C39="",0,_xll.BC.TURNOVER(Connection,$C39,,,H$1,H$2,_xlfn.HSTACK(Dim_array,DimValues_array)))</f>
        <v>-10305.75</v>
      </c>
      <c r="I39" s="36" cm="1">
        <f t="array" ref="I39">IF($C39="",0,_xll.BC.TURNOVER(Connection,$C39,,,I$1,I$2,_xlfn.HSTACK(Dim_array,DimValues_array)))</f>
        <v>-10041.5</v>
      </c>
      <c r="J39" s="36" cm="1">
        <f t="array" ref="J39">IF($C39="",0,_xll.BC.TURNOVER(Connection,$C39,,,J$1,J$2,_xlfn.HSTACK(Dim_array,DimValues_array)))</f>
        <v>-9513</v>
      </c>
    </row>
    <row r="40" spans="1:12" s="19" customFormat="1">
      <c r="A40" s="10" t="str" cm="1">
        <f t="array" ref="A40">_xlfn.IFS(
 B40="","",
 B40="Assets",1,
 B40="Liabilities",-1,
 B40="Equity",-1,
 B40="Income",-1,
 B40="Cost of Goods Sold",1,
 B40="Expense",1)</f>
        <v/>
      </c>
      <c r="B40" s="10" t="str" cm="1">
        <f t="array" ref="B40">IF(C40="","",_xlfn.UNIQUE(_xll.BC.ACCOUNTCATEGORY(Connection,_xll.VXTEXTSPLIT(C40,";"))))</f>
        <v/>
      </c>
      <c r="C40" s="46"/>
      <c r="D40" s="34"/>
      <c r="E40" s="34"/>
      <c r="F40" s="56" t="s">
        <v>9</v>
      </c>
      <c r="G40" s="59">
        <f>SUM(G37:G39)</f>
        <v>-116063.6</v>
      </c>
      <c r="H40" s="59">
        <f t="shared" ref="H40:J40" si="3">SUM(H37:H39)</f>
        <v>-12643.8</v>
      </c>
      <c r="I40" s="59">
        <f t="shared" si="3"/>
        <v>-12319.6</v>
      </c>
      <c r="J40" s="59">
        <f t="shared" si="3"/>
        <v>-11671.2</v>
      </c>
    </row>
    <row r="41" spans="1:12">
      <c r="A41" s="10" t="str" cm="1">
        <f t="array" ref="A41">_xlfn.IFS(
 B41="","",
 B41="Assets",1,
 B41="Liabilities",-1,
 B41="Equity",-1,
 B41="Income",-1,
 B41="Cost of Goods Sold",1,
 B41="Expense",1)</f>
        <v/>
      </c>
      <c r="B41" s="10" t="str" cm="1">
        <f t="array" ref="B41">IF(C41="","",_xlfn.UNIQUE(_xll.BC.ACCOUNTCATEGORY(Connection,_xll.VXTEXTSPLIT(C41,";"))))</f>
        <v/>
      </c>
      <c r="C41" s="46"/>
      <c r="D41" s="34"/>
      <c r="E41" s="34"/>
      <c r="F41" s="30"/>
      <c r="G41" s="35"/>
      <c r="H41" s="31"/>
      <c r="I41" s="31"/>
      <c r="J41" s="31"/>
    </row>
    <row r="42" spans="1:12">
      <c r="A42" s="10" t="str" cm="1">
        <f t="array" ref="A42">_xlfn.IFS(
 B42="","",
 B42="Assets",1,
 B42="Liabilities",-1,
 B42="Equity",-1,
 B42="Income",-1,
 B42="Cost of Goods Sold",1,
 B42="Expense",1)</f>
        <v/>
      </c>
      <c r="B42" s="10" t="str" cm="1">
        <f t="array" ref="B42">IF(C42="","",_xlfn.UNIQUE(_xll.BC.ACCOUNTCATEGORY(Connection,_xll.VXTEXTSPLIT(C42,";"))))</f>
        <v/>
      </c>
      <c r="C42" s="46" t="str" cm="1">
        <f t="array" ref="C42">_xlfn.IFS(
AND(D42="",E42=""),"",
E42&lt;&gt;"",_xlfn.TEXTJOIN(";",TRUE,_xll.BC.EXPANDACCOUNTRANGE(Connection,E42,,,"P")),
D42&lt;&gt;"",_xlfn.TEXTJOIN(";",TRUE,_xll.BC.EXPANDACCOUNTRANGE(Connection,,,D42,"P")))</f>
        <v/>
      </c>
      <c r="D42" s="20"/>
      <c r="E42" s="20"/>
      <c r="F42" s="30" t="s">
        <v>63</v>
      </c>
      <c r="G42" s="36" cm="1">
        <f t="array" ref="G42">IF($C42="",0,_xll.BC.TURNOVER(Connection,$C42,,,G$1,G$2,_xlfn.HSTACK(Dim_array,DimValues_array)))</f>
        <v>0</v>
      </c>
      <c r="H42" s="36" cm="1">
        <f t="array" ref="H42">IF($C42="",0,_xll.BC.TURNOVER(Connection,$C42,,,H$1,H$2,_xlfn.HSTACK(Dim_array,DimValues_array)))</f>
        <v>0</v>
      </c>
      <c r="I42" s="36" cm="1">
        <f t="array" ref="I42">IF($C42="",0,_xll.BC.TURNOVER(Connection,$C42,,,I$1,I$2,_xlfn.HSTACK(Dim_array,DimValues_array)))</f>
        <v>0</v>
      </c>
      <c r="J42" s="36" cm="1">
        <f t="array" ref="J42">IF($C42="",0,_xll.BC.TURNOVER(Connection,$C42,,,J$1,J$2,_xlfn.HSTACK(Dim_array,DimValues_array)))</f>
        <v>0</v>
      </c>
    </row>
    <row r="43" spans="1:12" s="19" customFormat="1">
      <c r="A43" s="10" t="str" cm="1">
        <f t="array" ref="A43">_xlfn.IFS(
 B43="","",
 B43="Assets",1,
 B43="Liabilities",-1,
 B43="Equity",-1,
 B43="Income",-1,
 B43="Cost of Goods Sold",1,
 B43="Expense",1)</f>
        <v/>
      </c>
      <c r="B43" s="10" t="str" cm="1">
        <f t="array" ref="B43">IF(C43="","",_xlfn.UNIQUE(_xll.BC.ACCOUNTCATEGORY(Connection,_xll.VXTEXTSPLIT(C43,";"))))</f>
        <v/>
      </c>
      <c r="C43" s="46"/>
      <c r="D43" s="34"/>
      <c r="E43" s="34"/>
      <c r="F43" s="56" t="s">
        <v>10</v>
      </c>
      <c r="G43" s="60">
        <f>G42-SUM(G30,G35,G40)</f>
        <v>-190493.63000000009</v>
      </c>
      <c r="H43" s="60">
        <f t="shared" ref="H43:J43" si="4">H42-SUM(H30,H35,H40)</f>
        <v>-22036.949999999993</v>
      </c>
      <c r="I43" s="60">
        <f t="shared" si="4"/>
        <v>-21471.899999999994</v>
      </c>
      <c r="J43" s="60">
        <f t="shared" si="4"/>
        <v>-20341.800000000003</v>
      </c>
    </row>
    <row r="44" spans="1:12">
      <c r="A44" s="10" t="str" cm="1">
        <f t="array" ref="A44">_xlfn.IFS(
 B44="","",
 B44="Assets",1,
 B44="Liabilities",-1,
 B44="Equity",-1,
 B44="Income",-1,
 B44="Cost of Goods Sold",1,
 B44="Expense",1)</f>
        <v/>
      </c>
      <c r="B44" s="10" t="str" cm="1">
        <f t="array" ref="B44">IF(C44="","",_xlfn.UNIQUE(_xll.BC.ACCOUNTCATEGORY(Connection,_xll.VXTEXTSPLIT(C44,";"))))</f>
        <v/>
      </c>
      <c r="C44" s="46"/>
      <c r="D44" s="34"/>
      <c r="E44" s="34"/>
      <c r="F44" s="32"/>
      <c r="G44" s="35"/>
      <c r="H44" s="31"/>
      <c r="I44" s="31"/>
      <c r="J44" s="31"/>
    </row>
    <row r="45" spans="1:12">
      <c r="A45" s="10" cm="1">
        <f t="array" ref="A45">_xlfn.IFS(
 B45="","",
 B45="Assets",1,
 B45="Liabilities",-1,
 B45="Equity",-1,
 B45="Income",-1,
 B45="Cost of Goods Sold",1,
 B45="Expense",1)</f>
        <v>1</v>
      </c>
      <c r="B45" s="10" t="str" cm="1">
        <f t="array" ref="B45">IF(C45="","",_xlfn.UNIQUE(_xll.BC.ACCOUNTCATEGORY(Connection,_xll.VXTEXTSPLIT(C45,";"))))</f>
        <v>Assets</v>
      </c>
      <c r="C45" s="46" t="str" cm="1">
        <f t="array" ref="C45">_xlfn.IFS(
AND(D45="",E45=""),"",
E45&lt;&gt;"",_xlfn.TEXTJOIN(";",TRUE,_xll.BC.EXPANDACCOUNTRANGE(Connection,E45,,,"P")),
D45&lt;&gt;"",_xlfn.TEXTJOIN(";",TRUE,_xll.BC.EXPANDACCOUNTRANGE(Connection,,,D45,"P")))</f>
        <v>2910;2920;2930;2940</v>
      </c>
      <c r="D45" s="20" t="s">
        <v>16</v>
      </c>
      <c r="E45" s="20"/>
      <c r="F45" s="56" t="s">
        <v>11</v>
      </c>
      <c r="G45" s="57" cm="1">
        <f t="array" ref="G45">IF($C45="",0,_xll.BC.OPENINGBALANCE(Connection,$C45,,,G$1,_xlfn.HSTACK(Dim_array,DimValues_array)))</f>
        <v>38408.86</v>
      </c>
      <c r="H45" s="57" cm="1">
        <f t="array" ref="H45">IF($C45="",0,_xll.BC.OPENINGBALANCE(Connection,$C45,,,H$1,_xlfn.HSTACK(Dim_array,DimValues_array)))</f>
        <v>131372.68</v>
      </c>
      <c r="I45" s="57" cm="1">
        <f t="array" ref="I45">IF($C45="",0,_xll.BC.OPENINGBALANCE(Connection,$C45,,,I$1,_xlfn.HSTACK(Dim_array,DimValues_array)))</f>
        <v>121703.58</v>
      </c>
      <c r="J45" s="57" cm="1">
        <f t="array" ref="J45">IF($C45="",0,_xll.BC.OPENINGBALANCE(Connection,$C45,,,J$1,_xlfn.HSTACK(Dim_array,DimValues_array)))</f>
        <v>112543.38</v>
      </c>
    </row>
    <row r="46" spans="1:12" s="19" customFormat="1" ht="14.65" thickBot="1">
      <c r="A46" s="10" cm="1">
        <f t="array" ref="A46">_xlfn.IFS(
 B46="","",
 B46="Assets",1,
 B46="Liabilities",-1,
 B46="Equity",-1,
 B46="Income",-1,
 B46="Cost of Goods Sold",1,
 B46="Expense",1)</f>
        <v>1</v>
      </c>
      <c r="B46" s="10" t="str" cm="1">
        <f t="array" ref="B46">IF(C46="","",_xlfn.UNIQUE(_xll.BC.ACCOUNTCATEGORY(Connection,_xll.VXTEXTSPLIT(C46,";"))))</f>
        <v>Assets</v>
      </c>
      <c r="C46" s="46" t="str" cm="1">
        <f t="array" ref="C46">_xlfn.IFS(
AND(D46="",E46=""),"",
E46&lt;&gt;"",_xlfn.TEXTJOIN(";",TRUE,_xll.BC.EXPANDACCOUNTRANGE(Connection,E46,,,"P")),
D46&lt;&gt;"",_xlfn.TEXTJOIN(";",TRUE,_xll.BC.EXPANDACCOUNTRANGE(Connection,,,D46,"P")))</f>
        <v>2910;2920;2930;2940</v>
      </c>
      <c r="D46" s="20" t="s">
        <v>16</v>
      </c>
      <c r="E46" s="20"/>
      <c r="F46" s="61" t="s">
        <v>12</v>
      </c>
      <c r="G46" s="62" cm="1">
        <f t="array" ref="G46">IF($C46="",0,_xll.BC.CLOSINGBALANCE(Connection,$C46,,,G$2,_xlfn.HSTACK(Dim_array,DimValues_array)))</f>
        <v>141296.23000000001</v>
      </c>
      <c r="H46" s="62" cm="1">
        <f t="array" ref="H46">IF($C46="",0,_xll.BC.CLOSINGBALANCE(Connection,$C46,,,H$2,_xlfn.HSTACK(Dim_array,DimValues_array)))</f>
        <v>141296.23000000001</v>
      </c>
      <c r="I46" s="62" cm="1">
        <f t="array" ref="I46">IF($C46="",0,_xll.BC.CLOSINGBALANCE(Connection,$C46,,,I$2,_xlfn.HSTACK(Dim_array,DimValues_array)))</f>
        <v>131372.68</v>
      </c>
      <c r="J46" s="62" cm="1">
        <f t="array" ref="J46">IF($C46="",0,_xll.BC.CLOSINGBALANCE(Connection,$C46,,,J$2,_xlfn.HSTACK(Dim_array,DimValues_array)))</f>
        <v>121703.58</v>
      </c>
      <c r="L46" s="23"/>
    </row>
    <row r="47" spans="1:12">
      <c r="C47" s="46"/>
      <c r="D47" s="34"/>
      <c r="E47" s="34"/>
      <c r="F47" s="32"/>
    </row>
    <row r="48" spans="1:12">
      <c r="C48" s="46"/>
      <c r="D48" s="34"/>
      <c r="E48" s="34"/>
      <c r="G48" s="31"/>
      <c r="H48" s="31"/>
      <c r="I48" s="31"/>
      <c r="J48" s="31"/>
      <c r="K48" s="21"/>
    </row>
    <row r="49" spans="3:10">
      <c r="C49" s="46"/>
      <c r="D49" s="34"/>
      <c r="E49" s="34"/>
      <c r="G49" s="31"/>
      <c r="H49" s="31"/>
      <c r="I49" s="31"/>
      <c r="J49" s="31"/>
    </row>
    <row r="50" spans="3:10">
      <c r="C50" s="46"/>
      <c r="D50" s="34"/>
      <c r="E50" s="34"/>
    </row>
    <row r="51" spans="3:10">
      <c r="C51" s="46"/>
      <c r="D51" s="34"/>
      <c r="E51" s="34"/>
    </row>
    <row r="52" spans="3:10">
      <c r="C52" s="46"/>
      <c r="D52" s="34"/>
      <c r="E52" s="34"/>
    </row>
    <row r="53" spans="3:10">
      <c r="C53" s="46"/>
      <c r="D53" s="34"/>
      <c r="E53" s="34"/>
    </row>
    <row r="54" spans="3:10">
      <c r="C54" s="46"/>
      <c r="D54" s="34"/>
      <c r="E54" s="34"/>
    </row>
    <row r="55" spans="3:10">
      <c r="C55" s="46"/>
      <c r="D55" s="34"/>
      <c r="E55" s="34"/>
    </row>
    <row r="56" spans="3:10">
      <c r="C56" s="46"/>
      <c r="D56" s="34"/>
      <c r="E56" s="34"/>
    </row>
    <row r="57" spans="3:10">
      <c r="C57" s="46"/>
      <c r="D57" s="34"/>
      <c r="E57" s="34"/>
    </row>
    <row r="58" spans="3:10">
      <c r="C58" s="46"/>
      <c r="D58" s="34"/>
      <c r="E58" s="34"/>
    </row>
    <row r="59" spans="3:10">
      <c r="D59" s="34"/>
      <c r="E59" s="34"/>
    </row>
    <row r="60" spans="3:10">
      <c r="D60" s="34"/>
      <c r="E60" s="34"/>
    </row>
    <row r="61" spans="3:10">
      <c r="D61" s="34"/>
      <c r="E61" s="34"/>
    </row>
    <row r="62" spans="3:10">
      <c r="D62" s="34"/>
      <c r="E62" s="34"/>
    </row>
    <row r="63" spans="3:10">
      <c r="D63" s="34"/>
      <c r="E63" s="34"/>
    </row>
    <row r="64" spans="3:10">
      <c r="D64" s="34"/>
      <c r="E64" s="34"/>
    </row>
    <row r="65" spans="4:5">
      <c r="D65" s="34"/>
      <c r="E65" s="34"/>
    </row>
    <row r="66" spans="4:5">
      <c r="D66" s="34"/>
      <c r="E66" s="34"/>
    </row>
    <row r="67" spans="4:5">
      <c r="D67" s="34"/>
      <c r="E67" s="34"/>
    </row>
    <row r="68" spans="4:5">
      <c r="D68" s="34"/>
      <c r="E68" s="34"/>
    </row>
    <row r="69" spans="4:5">
      <c r="D69" s="34"/>
      <c r="E69" s="34"/>
    </row>
    <row r="70" spans="4:5">
      <c r="D70" s="34"/>
      <c r="E70" s="34"/>
    </row>
    <row r="71" spans="4:5">
      <c r="D71" s="34"/>
      <c r="E71" s="34"/>
    </row>
    <row r="72" spans="4:5">
      <c r="D72" s="34"/>
      <c r="E72" s="34"/>
    </row>
    <row r="73" spans="4:5">
      <c r="D73" s="34"/>
    </row>
    <row r="74" spans="4:5">
      <c r="D74" s="34"/>
    </row>
    <row r="75" spans="4:5">
      <c r="D75" s="34"/>
    </row>
    <row r="76" spans="4:5">
      <c r="D76" s="34"/>
    </row>
    <row r="77" spans="4:5">
      <c r="D77" s="34"/>
    </row>
    <row r="78" spans="4:5">
      <c r="D78" s="34"/>
    </row>
    <row r="79" spans="4:5">
      <c r="D79" s="34"/>
    </row>
    <row r="80" spans="4:5">
      <c r="D80" s="34"/>
    </row>
    <row r="81" spans="4:4">
      <c r="D81" s="34"/>
    </row>
    <row r="82" spans="4:4">
      <c r="D82" s="34"/>
    </row>
    <row r="83" spans="4:4">
      <c r="D83" s="34"/>
    </row>
    <row r="84" spans="4:4">
      <c r="D84" s="34"/>
    </row>
    <row r="85" spans="4:4">
      <c r="D85" s="34"/>
    </row>
    <row r="86" spans="4:4">
      <c r="D86" s="34"/>
    </row>
    <row r="87" spans="4:4">
      <c r="D87" s="34"/>
    </row>
    <row r="88" spans="4:4">
      <c r="D88" s="34"/>
    </row>
    <row r="89" spans="4:4">
      <c r="D89" s="34"/>
    </row>
    <row r="90" spans="4:4">
      <c r="D90" s="34"/>
    </row>
    <row r="91" spans="4:4">
      <c r="D91" s="34"/>
    </row>
    <row r="92" spans="4:4">
      <c r="D92" s="34"/>
    </row>
    <row r="93" spans="4:4">
      <c r="D93" s="34"/>
    </row>
    <row r="94" spans="4:4">
      <c r="D94" s="34"/>
    </row>
    <row r="95" spans="4:4">
      <c r="D95" s="34"/>
    </row>
    <row r="96" spans="4:4">
      <c r="D96" s="34"/>
    </row>
    <row r="97" spans="4:4">
      <c r="D97" s="34"/>
    </row>
    <row r="98" spans="4:4">
      <c r="D98" s="34"/>
    </row>
    <row r="99" spans="4:4">
      <c r="D99" s="34"/>
    </row>
    <row r="100" spans="4:4">
      <c r="D100" s="34"/>
    </row>
    <row r="101" spans="4:4">
      <c r="D101" s="34"/>
    </row>
    <row r="102" spans="4:4">
      <c r="D102" s="34"/>
    </row>
    <row r="103" spans="4:4">
      <c r="D103" s="34"/>
    </row>
    <row r="104" spans="4:4">
      <c r="D104" s="34"/>
    </row>
    <row r="105" spans="4:4">
      <c r="D105" s="34"/>
    </row>
    <row r="106" spans="4:4">
      <c r="D106" s="34"/>
    </row>
    <row r="107" spans="4:4">
      <c r="D107" s="34"/>
    </row>
    <row r="108" spans="4:4">
      <c r="D108" s="34"/>
    </row>
    <row r="109" spans="4:4">
      <c r="D109" s="34"/>
    </row>
    <row r="110" spans="4:4">
      <c r="D110" s="34"/>
    </row>
    <row r="111" spans="4:4">
      <c r="D111" s="34"/>
    </row>
    <row r="112" spans="4:4">
      <c r="D112" s="34"/>
    </row>
    <row r="113" spans="4:4">
      <c r="D113" s="34"/>
    </row>
    <row r="114" spans="4:4">
      <c r="D114" s="34"/>
    </row>
    <row r="115" spans="4:4">
      <c r="D115" s="34"/>
    </row>
    <row r="116" spans="4:4">
      <c r="D116" s="34"/>
    </row>
    <row r="117" spans="4:4">
      <c r="D117" s="34"/>
    </row>
    <row r="118" spans="4:4">
      <c r="D118" s="34"/>
    </row>
    <row r="119" spans="4:4">
      <c r="D119" s="34"/>
    </row>
    <row r="120" spans="4:4">
      <c r="D120" s="34"/>
    </row>
    <row r="121" spans="4:4">
      <c r="D121" s="34"/>
    </row>
    <row r="122" spans="4:4">
      <c r="D122" s="34"/>
    </row>
    <row r="123" spans="4:4">
      <c r="D123" s="34"/>
    </row>
    <row r="124" spans="4:4">
      <c r="D124" s="34"/>
    </row>
    <row r="125" spans="4:4">
      <c r="D125" s="34"/>
    </row>
    <row r="126" spans="4:4">
      <c r="D126" s="34"/>
    </row>
    <row r="127" spans="4:4">
      <c r="D127" s="34"/>
    </row>
    <row r="128" spans="4:4">
      <c r="D128" s="34"/>
    </row>
    <row r="129" spans="4:4">
      <c r="D129" s="34"/>
    </row>
    <row r="130" spans="4:4">
      <c r="D130" s="34"/>
    </row>
    <row r="131" spans="4:4">
      <c r="D131" s="34"/>
    </row>
    <row r="132" spans="4:4">
      <c r="D132" s="34"/>
    </row>
    <row r="133" spans="4:4">
      <c r="D133" s="34"/>
    </row>
    <row r="134" spans="4:4">
      <c r="D134" s="34"/>
    </row>
    <row r="135" spans="4:4">
      <c r="D135" s="34"/>
    </row>
    <row r="136" spans="4:4">
      <c r="D136" s="34"/>
    </row>
    <row r="137" spans="4:4">
      <c r="D137" s="34"/>
    </row>
    <row r="138" spans="4:4">
      <c r="D138" s="34"/>
    </row>
    <row r="139" spans="4:4">
      <c r="D139" s="34"/>
    </row>
    <row r="140" spans="4:4">
      <c r="D140" s="34"/>
    </row>
    <row r="141" spans="4:4">
      <c r="D141" s="34"/>
    </row>
    <row r="142" spans="4:4">
      <c r="D142" s="34"/>
    </row>
    <row r="143" spans="4:4">
      <c r="D143" s="34"/>
    </row>
    <row r="144" spans="4:4">
      <c r="D144" s="34"/>
    </row>
    <row r="145" spans="4:4">
      <c r="D145" s="34"/>
    </row>
    <row r="146" spans="4:4">
      <c r="D146" s="34"/>
    </row>
    <row r="147" spans="4:4">
      <c r="D147" s="34"/>
    </row>
    <row r="148" spans="4:4">
      <c r="D148" s="34"/>
    </row>
    <row r="149" spans="4:4">
      <c r="D149" s="34"/>
    </row>
    <row r="150" spans="4:4">
      <c r="D150" s="34"/>
    </row>
    <row r="151" spans="4:4">
      <c r="D151" s="34"/>
    </row>
    <row r="152" spans="4:4">
      <c r="D152" s="34"/>
    </row>
    <row r="153" spans="4:4">
      <c r="D153" s="34"/>
    </row>
    <row r="154" spans="4:4">
      <c r="D154" s="34"/>
    </row>
    <row r="155" spans="4:4">
      <c r="D155" s="34"/>
    </row>
    <row r="156" spans="4:4">
      <c r="D156" s="34"/>
    </row>
    <row r="157" spans="4:4">
      <c r="D157" s="34"/>
    </row>
    <row r="158" spans="4:4">
      <c r="D158" s="34"/>
    </row>
    <row r="159" spans="4:4">
      <c r="D159" s="34"/>
    </row>
    <row r="160" spans="4:4">
      <c r="D160" s="34"/>
    </row>
    <row r="161" spans="4:4">
      <c r="D161" s="34"/>
    </row>
    <row r="162" spans="4:4">
      <c r="D162" s="34"/>
    </row>
    <row r="163" spans="4:4">
      <c r="D163" s="34"/>
    </row>
    <row r="164" spans="4:4">
      <c r="D164" s="34"/>
    </row>
    <row r="165" spans="4:4">
      <c r="D165" s="34"/>
    </row>
    <row r="166" spans="4:4">
      <c r="D166" s="34"/>
    </row>
    <row r="167" spans="4:4">
      <c r="D167" s="34"/>
    </row>
    <row r="168" spans="4:4">
      <c r="D168" s="34"/>
    </row>
    <row r="169" spans="4:4">
      <c r="D169" s="34"/>
    </row>
    <row r="170" spans="4:4">
      <c r="D170" s="34"/>
    </row>
    <row r="171" spans="4:4">
      <c r="D171" s="34"/>
    </row>
    <row r="172" spans="4:4">
      <c r="D172" s="34"/>
    </row>
    <row r="173" spans="4:4">
      <c r="D173" s="34"/>
    </row>
    <row r="174" spans="4:4">
      <c r="D174" s="34"/>
    </row>
    <row r="175" spans="4:4">
      <c r="D175" s="34"/>
    </row>
    <row r="176" spans="4:4">
      <c r="D176" s="34"/>
    </row>
    <row r="177" spans="4:4">
      <c r="D177" s="34"/>
    </row>
    <row r="178" spans="4:4">
      <c r="D178" s="34"/>
    </row>
    <row r="179" spans="4:4">
      <c r="D179" s="34"/>
    </row>
    <row r="180" spans="4:4">
      <c r="D180" s="34"/>
    </row>
    <row r="181" spans="4:4">
      <c r="D181" s="34"/>
    </row>
    <row r="182" spans="4:4">
      <c r="D182" s="34"/>
    </row>
    <row r="183" spans="4:4">
      <c r="D183" s="34"/>
    </row>
    <row r="184" spans="4:4">
      <c r="D184" s="34"/>
    </row>
    <row r="185" spans="4:4">
      <c r="D185" s="34"/>
    </row>
    <row r="186" spans="4:4">
      <c r="D186" s="34"/>
    </row>
    <row r="187" spans="4:4">
      <c r="D187" s="34"/>
    </row>
    <row r="188" spans="4:4">
      <c r="D188" s="34"/>
    </row>
    <row r="189" spans="4:4">
      <c r="D189" s="34"/>
    </row>
    <row r="190" spans="4:4">
      <c r="D190" s="34"/>
    </row>
    <row r="191" spans="4:4">
      <c r="D191" s="34"/>
    </row>
    <row r="192" spans="4:4">
      <c r="D192" s="34"/>
    </row>
    <row r="193" spans="4:4">
      <c r="D193" s="34"/>
    </row>
    <row r="194" spans="4:4">
      <c r="D194" s="34"/>
    </row>
    <row r="195" spans="4:4">
      <c r="D195" s="34"/>
    </row>
    <row r="196" spans="4:4">
      <c r="D196" s="34"/>
    </row>
    <row r="197" spans="4:4">
      <c r="D197" s="34"/>
    </row>
    <row r="198" spans="4:4">
      <c r="D198" s="34"/>
    </row>
    <row r="199" spans="4:4">
      <c r="D199" s="34"/>
    </row>
    <row r="200" spans="4:4">
      <c r="D200" s="34"/>
    </row>
    <row r="201" spans="4:4">
      <c r="D201" s="34"/>
    </row>
    <row r="202" spans="4:4">
      <c r="D202" s="34"/>
    </row>
    <row r="203" spans="4:4">
      <c r="D203" s="34"/>
    </row>
    <row r="204" spans="4:4">
      <c r="D204" s="34"/>
    </row>
    <row r="205" spans="4:4">
      <c r="D205" s="34"/>
    </row>
    <row r="206" spans="4:4">
      <c r="D206" s="34"/>
    </row>
    <row r="207" spans="4:4">
      <c r="D207" s="34"/>
    </row>
    <row r="208" spans="4:4">
      <c r="D208" s="34"/>
    </row>
    <row r="209" spans="4:4">
      <c r="D209" s="34"/>
    </row>
    <row r="210" spans="4:4">
      <c r="D210" s="34"/>
    </row>
    <row r="211" spans="4:4">
      <c r="D211" s="34"/>
    </row>
    <row r="212" spans="4:4">
      <c r="D212" s="34"/>
    </row>
    <row r="213" spans="4:4">
      <c r="D213" s="34"/>
    </row>
    <row r="214" spans="4:4">
      <c r="D214" s="34"/>
    </row>
    <row r="215" spans="4:4">
      <c r="D215" s="34"/>
    </row>
    <row r="216" spans="4:4">
      <c r="D216" s="34"/>
    </row>
    <row r="217" spans="4:4">
      <c r="D217" s="34"/>
    </row>
    <row r="218" spans="4:4">
      <c r="D218" s="34"/>
    </row>
    <row r="219" spans="4:4">
      <c r="D219" s="34"/>
    </row>
    <row r="220" spans="4:4">
      <c r="D220" s="34"/>
    </row>
    <row r="221" spans="4:4">
      <c r="D221" s="34"/>
    </row>
    <row r="222" spans="4:4">
      <c r="D222" s="34"/>
    </row>
    <row r="223" spans="4:4">
      <c r="D223" s="34"/>
    </row>
    <row r="224" spans="4:4">
      <c r="D224" s="34"/>
    </row>
    <row r="225" spans="4:4">
      <c r="D225" s="34"/>
    </row>
    <row r="226" spans="4:4">
      <c r="D226" s="34"/>
    </row>
    <row r="227" spans="4:4">
      <c r="D227" s="34"/>
    </row>
    <row r="228" spans="4:4">
      <c r="D228" s="34"/>
    </row>
    <row r="229" spans="4:4">
      <c r="D229" s="34"/>
    </row>
    <row r="230" spans="4:4">
      <c r="D230" s="34"/>
    </row>
    <row r="231" spans="4:4">
      <c r="D231" s="34"/>
    </row>
    <row r="232" spans="4:4">
      <c r="D232" s="34"/>
    </row>
    <row r="233" spans="4:4">
      <c r="D233" s="34"/>
    </row>
    <row r="234" spans="4:4">
      <c r="D234" s="34"/>
    </row>
    <row r="235" spans="4:4">
      <c r="D235" s="34"/>
    </row>
    <row r="236" spans="4:4">
      <c r="D236" s="34"/>
    </row>
    <row r="237" spans="4:4">
      <c r="D237" s="34"/>
    </row>
    <row r="238" spans="4:4">
      <c r="D238" s="34"/>
    </row>
    <row r="239" spans="4:4">
      <c r="D239" s="34"/>
    </row>
    <row r="240" spans="4:4">
      <c r="D240" s="34"/>
    </row>
    <row r="241" spans="4:4">
      <c r="D241" s="34"/>
    </row>
    <row r="242" spans="4:4">
      <c r="D242" s="34"/>
    </row>
    <row r="243" spans="4:4">
      <c r="D243" s="34"/>
    </row>
    <row r="244" spans="4:4">
      <c r="D244" s="34"/>
    </row>
    <row r="245" spans="4:4">
      <c r="D245" s="34"/>
    </row>
    <row r="246" spans="4:4">
      <c r="D246" s="34"/>
    </row>
    <row r="247" spans="4:4">
      <c r="D247" s="34"/>
    </row>
    <row r="248" spans="4:4">
      <c r="D248" s="34"/>
    </row>
    <row r="249" spans="4:4">
      <c r="D249" s="34"/>
    </row>
    <row r="250" spans="4:4">
      <c r="D250" s="34"/>
    </row>
    <row r="251" spans="4:4">
      <c r="D251" s="34"/>
    </row>
    <row r="252" spans="4:4">
      <c r="D252" s="34"/>
    </row>
    <row r="253" spans="4:4">
      <c r="D253" s="34"/>
    </row>
    <row r="254" spans="4:4">
      <c r="D254" s="34"/>
    </row>
    <row r="255" spans="4:4">
      <c r="D255" s="34"/>
    </row>
    <row r="256" spans="4:4">
      <c r="D256" s="34"/>
    </row>
    <row r="257" spans="4:4">
      <c r="D257" s="34"/>
    </row>
    <row r="258" spans="4:4">
      <c r="D258" s="34"/>
    </row>
    <row r="259" spans="4:4">
      <c r="D259" s="34"/>
    </row>
    <row r="260" spans="4:4">
      <c r="D260" s="34"/>
    </row>
    <row r="261" spans="4:4">
      <c r="D261" s="34"/>
    </row>
    <row r="262" spans="4:4">
      <c r="D262" s="34"/>
    </row>
    <row r="263" spans="4:4">
      <c r="D263" s="34"/>
    </row>
    <row r="264" spans="4:4">
      <c r="D264" s="34"/>
    </row>
    <row r="265" spans="4:4">
      <c r="D265" s="34"/>
    </row>
    <row r="266" spans="4:4">
      <c r="D266" s="34"/>
    </row>
    <row r="267" spans="4:4">
      <c r="D267" s="34"/>
    </row>
    <row r="268" spans="4:4">
      <c r="D268" s="34"/>
    </row>
    <row r="269" spans="4:4">
      <c r="D269" s="34"/>
    </row>
    <row r="270" spans="4:4">
      <c r="D270" s="34"/>
    </row>
    <row r="271" spans="4:4">
      <c r="D271" s="34"/>
    </row>
  </sheetData>
  <dataConsolidate/>
  <mergeCells count="2">
    <mergeCell ref="A19:C19"/>
    <mergeCell ref="A7:B7"/>
  </mergeCells>
  <conditionalFormatting sqref="D21:E1011">
    <cfRule type="expression" dxfId="2" priority="5">
      <formula>$C21="Posting"</formula>
    </cfRule>
  </conditionalFormatting>
  <conditionalFormatting sqref="J6:J19 J21 J31 J41 J47 J50:J1048576">
    <cfRule type="cellIs" dxfId="1" priority="6" operator="equal">
      <formula>0</formula>
    </cfRule>
  </conditionalFormatting>
  <dataValidations count="1">
    <dataValidation type="date" allowBlank="1" showInputMessage="1" showErrorMessage="1" errorTitle="INCORRECT DATE!" error="Please input a valid date" sqref="G18" xr:uid="{E7553589-656C-4F6A-9727-01B333F2ECBB}">
      <formula1>32874</formula1>
      <formula2>55153</formula2>
    </dataValidation>
  </dataValidations>
  <pageMargins left="0.7" right="0.7" top="0.75" bottom="0.75" header="0.3" footer="0.3"/>
  <pageSetup scale="7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xr:uid="{EB18E234-C8F7-434A-8135-89C9B6255803}">
          <x14:formula1>
            <xm:f>_xlfn.ANCHORARRAY(Options!#REF!)</xm:f>
          </x14:formula1>
          <xm:sqref>G19</xm:sqref>
        </x14:dataValidation>
        <x14:dataValidation type="list" allowBlank="1" showInputMessage="1" showErrorMessage="1" errorTitle="INCORRECT DATE!" error="Please input a valid date" xr:uid="{DC8C9C15-AF7C-4121-8071-D726D579F5DF}">
          <x14:formula1>
            <xm:f>_xlfn.ANCHORARRAY(Options!$U$2)</xm:f>
          </x14:formula1>
          <xm:sqref>G17:G18</xm:sqref>
        </x14:dataValidation>
        <x14:dataValidation type="list" allowBlank="1" showInputMessage="1" showErrorMessage="1" errorTitle="INCORRECT DATE!" error="Please input a valid date" xr:uid="{BBBAA147-EB2D-4A31-8D70-318710DE9E8A}">
          <x14:formula1>
            <xm:f>_xlfn.ANCHORARRAY(Options!$L$2)</xm:f>
          </x14:formula1>
          <xm:sqref>G8</xm:sqref>
        </x14:dataValidation>
        <x14:dataValidation type="list" allowBlank="1" showInputMessage="1" showErrorMessage="1" errorTitle="INCORRECT DATE!" error="Please input a valid date" xr:uid="{24E7F654-E986-42EA-95B0-A0C1BE03EC8A}">
          <x14:formula1>
            <xm:f>_xlfn.ANCHORARRAY(Options!$M$2)</xm:f>
          </x14:formula1>
          <xm:sqref>G9</xm:sqref>
        </x14:dataValidation>
        <x14:dataValidation type="list" allowBlank="1" showInputMessage="1" showErrorMessage="1" errorTitle="INCORRECT DATE!" error="Please input a valid date" xr:uid="{4777F38A-7EEB-4FCD-9DE1-E9603815CD71}">
          <x14:formula1>
            <xm:f>_xlfn.ANCHORARRAY(Options!$N$2)</xm:f>
          </x14:formula1>
          <xm:sqref>G10</xm:sqref>
        </x14:dataValidation>
        <x14:dataValidation type="list" allowBlank="1" showInputMessage="1" showErrorMessage="1" errorTitle="INCORRECT DATE!" error="Please input a valid date" xr:uid="{7D294F57-E435-4E0F-823E-7602DB526EB2}">
          <x14:formula1>
            <xm:f>_xlfn.ANCHORARRAY(Options!$O$2)</xm:f>
          </x14:formula1>
          <xm:sqref>G11</xm:sqref>
        </x14:dataValidation>
        <x14:dataValidation type="list" allowBlank="1" showInputMessage="1" showErrorMessage="1" errorTitle="INCORRECT DATE!" error="Please input a valid date" xr:uid="{00C5C985-A5FE-453F-840F-3EE7C2DF333C}">
          <x14:formula1>
            <xm:f>_xlfn.ANCHORARRAY(Options!$P$2)</xm:f>
          </x14:formula1>
          <xm:sqref>G12</xm:sqref>
        </x14:dataValidation>
        <x14:dataValidation type="list" allowBlank="1" showInputMessage="1" showErrorMessage="1" errorTitle="INCORRECT DATE!" error="Please input a valid date" xr:uid="{876C0FF0-CD1A-4810-BF48-A37D3EDFEA80}">
          <x14:formula1>
            <xm:f>_xlfn.ANCHORARRAY(Options!$Q$2)</xm:f>
          </x14:formula1>
          <xm:sqref>G13</xm:sqref>
        </x14:dataValidation>
        <x14:dataValidation type="list" allowBlank="1" showInputMessage="1" showErrorMessage="1" errorTitle="INCORRECT DATE!" error="Please input a valid date" xr:uid="{702BEC21-FFA5-4268-B17B-8E1E38438667}">
          <x14:formula1>
            <xm:f>_xlfn.ANCHORARRAY(Options!$R$2)</xm:f>
          </x14:formula1>
          <xm:sqref>G14</xm:sqref>
        </x14:dataValidation>
        <x14:dataValidation type="list" allowBlank="1" showInputMessage="1" showErrorMessage="1" errorTitle="INCORRECT DATE!" error="Please input a valid date" xr:uid="{F6E269B7-B5E3-48A4-B3A2-71E0FAAF5BE6}">
          <x14:formula1>
            <xm:f>_xlfn.ANCHORARRAY(Options!$S$2)</xm:f>
          </x14:formula1>
          <xm:sqref>G15</xm:sqref>
        </x14:dataValidation>
        <x14:dataValidation type="list" allowBlank="1" showInputMessage="1" showErrorMessage="1" errorTitle="INCORRECT DATE!" error="Please input a valid date" xr:uid="{8FEB5CC2-F0E7-451D-93C3-374D3267E627}">
          <x14:formula1>
            <xm:f>_xlfn.ANCHORARRAY(Options!$T$2)</xm:f>
          </x14:formula1>
          <xm:sqref>G16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B3E61-60D0-4642-BE4C-DF60DE3C64C7}">
  <sheetPr>
    <tabColor theme="0" tint="-0.499984740745262"/>
  </sheetPr>
  <dimension ref="A1:W28"/>
  <sheetViews>
    <sheetView showGridLines="0" zoomScaleNormal="100" workbookViewId="0">
      <selection activeCell="A2" sqref="A2"/>
    </sheetView>
  </sheetViews>
  <sheetFormatPr defaultColWidth="9.1171875" defaultRowHeight="14.25" outlineLevelCol="1"/>
  <cols>
    <col min="1" max="1" width="15.3515625" style="2" customWidth="1"/>
    <col min="2" max="2" width="1.41015625" style="2" customWidth="1"/>
    <col min="3" max="3" width="15.3515625" style="2" hidden="1" customWidth="1"/>
    <col min="4" max="4" width="14.3515625" style="2" hidden="1" customWidth="1"/>
    <col min="5" max="5" width="14.52734375" style="2" hidden="1" customWidth="1"/>
    <col min="6" max="6" width="1.52734375" style="2" hidden="1" customWidth="1"/>
    <col min="7" max="7" width="26" style="2" hidden="1" customWidth="1"/>
    <col min="8" max="8" width="23.41015625" style="2" hidden="1" customWidth="1"/>
    <col min="9" max="9" width="26" style="2" hidden="1" customWidth="1"/>
    <col min="10" max="10" width="1.52734375" style="2" hidden="1" customWidth="1"/>
    <col min="11" max="22" width="15.64453125" style="2" hidden="1" customWidth="1" outlineLevel="1"/>
    <col min="23" max="23" width="15.64453125" style="2" customWidth="1" collapsed="1"/>
    <col min="24" max="26" width="15.64453125" style="2" customWidth="1"/>
    <col min="27" max="16384" width="9.1171875" style="2"/>
  </cols>
  <sheetData>
    <row r="1" spans="1:21" s="1" customFormat="1">
      <c r="A1" s="3" t="s">
        <v>13</v>
      </c>
      <c r="C1" s="3" t="s">
        <v>14</v>
      </c>
      <c r="D1" s="3" t="s">
        <v>69</v>
      </c>
      <c r="E1" s="3" t="s">
        <v>15</v>
      </c>
      <c r="F1" s="2"/>
      <c r="G1" s="3" t="s">
        <v>42</v>
      </c>
      <c r="H1" s="3" t="s">
        <v>64</v>
      </c>
      <c r="I1" s="3" t="s">
        <v>65</v>
      </c>
      <c r="J1" s="2"/>
      <c r="K1" s="3" t="s">
        <v>66</v>
      </c>
      <c r="L1" s="43" t="str" cm="1">
        <f t="array" ref="L1:R1">TRANSPOSE(_xll.BC.EXPANDDIMENSIONRANGE(Connection))</f>
        <v>AREA</v>
      </c>
      <c r="M1" s="43" t="str">
        <v>BUSINESSGROUP</v>
      </c>
      <c r="N1" s="43" t="str">
        <v>CUSTOMERGROUP</v>
      </c>
      <c r="O1" s="43" t="str">
        <v>DEPARTMENT</v>
      </c>
      <c r="P1" s="43" t="str">
        <v>PURCHASER</v>
      </c>
      <c r="Q1" s="43" t="str">
        <v>SALESCAMPAIGN</v>
      </c>
      <c r="R1" s="43" t="str">
        <v>SALESPERSON</v>
      </c>
      <c r="S1" s="43"/>
    </row>
    <row r="2" spans="1:21">
      <c r="A2" s="28" t="s">
        <v>33</v>
      </c>
      <c r="C2" s="2" t="str" cm="1">
        <f t="array" ref="C2">TEXT(_xll.BC.QUERY(Connection,"companyinformation",,"currentFiscalYearStartDate",FALSE),"Mmmm")</f>
        <v>January</v>
      </c>
      <c r="D2" s="38">
        <f>DATE(YEAR('Cash Flow Statement'!G2),MONTH((DATEVALUE("1-"&amp;C2&amp;"-1900"))),1)</f>
        <v>45292</v>
      </c>
      <c r="E2" s="9">
        <f>DATE(YEAR('Cash Flow Statement'!G2),MONTH((DATEVALUE("1-"&amp;C2&amp;"-1900")))+11,DAY(EOMONTH(D2,-1)))</f>
        <v>45657</v>
      </c>
      <c r="F2" s="9"/>
      <c r="G2" s="37" t="str" cm="1">
        <f t="array" ref="G2:G15">_xlfn.LET(
_xlpm.AcctCode,_xll.BC.EXPANDACCOUNTRANGE(Connection,,,,"P"),
_xlpm.Category,_xll.BC.ACCOUNTCATEGORY(Connection,_xlpm.AcctCode),
_xlpm.CombinedData,_xlfn.HSTACK(_xlpm.AcctCode,_xlpm.Category),
_xlpm.FilteredData,_xlfn._xlws.FILTER(_xlpm.CombinedData,ISNUMBER(MATCH(INDEX(_xlpm.CombinedData,,2),_xll.VXTEXTSPLIT(PLAcctCategories,";"),0))),
_xlpm.Subcategories,_xll.BC.ACCOUNTSUBCATEGORY(Connection,INDEX(_xlpm.FilteredData,,1)),
_xlpm.RemovedBlank,_xlfn._xlws.FILTER(_xlpm.Subcategories,_xlpm.Subcategories&lt;&gt;""),_xlfn.UNIQUE(_xlfn._xlws.SORT(_xlpm.RemovedBlank)))</f>
        <v>Advertising Expense</v>
      </c>
      <c r="H2" s="2" t="str" cm="1">
        <f t="array" ref="H2:H14">_xlfn.LET(
_xlpm.AcctCode,_xll.BC.EXPANDACCOUNTRANGE(Connection,,,,"P"),
_xlpm.Category,_xll.BC.ACCOUNTCATEGORY(Connection,_xlpm.AcctCode),
_xlpm.CombinedData,_xlfn.HSTACK(_xlpm.AcctCode,_xlpm.Category),
_xlpm.FilteredData,_xlfn._xlws.FILTER(_xlpm.CombinedData,ISNUMBER(MATCH(INDEX(_xlpm.CombinedData,,2),_xll.VXTEXTSPLIT(BSAcctCategories,";"),0))),
_xlpm.Subcategories,_xll.BC.ACCOUNTSUBCATEGORY(Connection,INDEX(_xlpm.FilteredData,,1)),
_xlpm.RemovedBlank,_xlfn._xlws.FILTER(_xlpm.Subcategories,_xlpm.Subcategories&lt;&gt;""),_xlfn.UNIQUE(_xlfn._xlws.SORT(_xlpm.RemovedBlank)))</f>
        <v>Accounts Receivable</v>
      </c>
      <c r="I2" s="2" t="str" cm="1">
        <f t="array" ref="I2:I28">_xlfn.VSTACK(_xlfn.ANCHORARRAY(G2),_xlfn.ANCHORARRAY(H2))</f>
        <v>Advertising Expense</v>
      </c>
      <c r="J2" s="9"/>
      <c r="L2" s="2" t="str" cm="1">
        <f t="array" ref="L2:L12">IF(L1="","",_xll.BC.EXPANDDIMENSIONVALUERANGE(Connection,L1))</f>
        <v>10</v>
      </c>
      <c r="M2" s="2" t="str" cm="1">
        <f t="array" ref="M2:M5">IF(M1="","",_xll.BC.EXPANDDIMENSIONVALUERANGE(Connection,M1))</f>
        <v>GRPBG</v>
      </c>
      <c r="N2" s="2" t="str" cm="1">
        <f t="array" ref="N2:N4">IF(N1="","",_xll.BC.EXPANDDIMENSIONVALUERANGE(Connection,N1))</f>
        <v>LARGE</v>
      </c>
      <c r="O2" s="2" t="str" cm="1">
        <f t="array" ref="O2:O4">IF(O1="","",_xll.BC.EXPANDDIMENSIONVALUERANGE(Connection,O1))</f>
        <v>ADM</v>
      </c>
      <c r="P2" s="2" t="str" cm="1">
        <f t="array" ref="P2:P4">IF(P1="","",_xll.BC.EXPANDDIMENSIONVALUERANGE(Connection,P1))</f>
        <v>MH</v>
      </c>
      <c r="Q2" s="2" t="str" cm="1">
        <f t="array" ref="Q2:Q3">IF(Q1="","",_xll.BC.EXPANDDIMENSIONVALUERANGE(Connection,Q1))</f>
        <v>SUMMER</v>
      </c>
      <c r="R2" s="2" t="str" cm="1">
        <f t="array" ref="R2:R4">IF(R1="","",_xll.BC.EXPANDDIMENSIONVALUERANGE(Connection,R1))</f>
        <v>JO</v>
      </c>
      <c r="S2" s="2" t="str" cm="1">
        <f t="array" ref="S2">IF(S1="","",_xll.BC.EXPANDDIMENSIONVALUERANGE(Connection,S1))</f>
        <v/>
      </c>
      <c r="T2" s="2" t="str" cm="1">
        <f t="array" ref="T2">IF(T1="","",_xll.BC.EXPANDDIMENSIONVALUERANGE(Connection,T1))</f>
        <v/>
      </c>
      <c r="U2" s="2" t="str" cm="1">
        <f t="array" ref="U2">IF(U1="","",_xll.BC.EXPANDDIMENSIONVALUERANGE(Connection,U1))</f>
        <v/>
      </c>
    </row>
    <row r="3" spans="1:21">
      <c r="G3" s="2" t="str">
        <v>Expense</v>
      </c>
      <c r="H3" s="2" t="str">
        <v>Accumulated Depreciation</v>
      </c>
      <c r="I3" s="2" t="str">
        <v>Expense</v>
      </c>
      <c r="L3" s="2" t="str">
        <v>20</v>
      </c>
      <c r="M3" s="2" t="str">
        <v>HOME</v>
      </c>
      <c r="N3" s="2" t="str">
        <v>MEDIUM</v>
      </c>
      <c r="O3" s="2" t="str">
        <v>PROD</v>
      </c>
      <c r="P3" s="2" t="str">
        <v>RB</v>
      </c>
      <c r="Q3" s="2" t="str">
        <v>WINTER</v>
      </c>
      <c r="R3" s="2" t="str">
        <v>LT</v>
      </c>
    </row>
    <row r="4" spans="1:21">
      <c r="G4" s="2" t="str">
        <v>Income</v>
      </c>
      <c r="H4" s="2" t="str">
        <v>Assets</v>
      </c>
      <c r="I4" s="2" t="str">
        <v>Income</v>
      </c>
      <c r="L4" s="2" t="str">
        <v>30</v>
      </c>
      <c r="M4" s="2" t="str">
        <v>INDUSTRIAL</v>
      </c>
      <c r="N4" s="2" t="str">
        <v>SMALL</v>
      </c>
      <c r="O4" s="2" t="str">
        <v>SALES</v>
      </c>
      <c r="P4" s="2" t="str">
        <v>TD</v>
      </c>
      <c r="R4" s="2" t="str">
        <v>OF</v>
      </c>
    </row>
    <row r="5" spans="1:21">
      <c r="G5" s="2" t="str">
        <v>Income, Product Sales</v>
      </c>
      <c r="H5" s="2" t="str">
        <v>Cash</v>
      </c>
      <c r="I5" s="2" t="str">
        <v>Income, Product Sales</v>
      </c>
      <c r="L5" s="2" t="str">
        <v>40</v>
      </c>
      <c r="M5" s="2" t="str">
        <v>OFFICE</v>
      </c>
    </row>
    <row r="6" spans="1:21">
      <c r="G6" s="2" t="str">
        <v>Income, Services</v>
      </c>
      <c r="H6" s="2" t="str">
        <v>Common Stock</v>
      </c>
      <c r="I6" s="2" t="str">
        <v>Income, Services</v>
      </c>
      <c r="L6" s="2" t="str">
        <v>45</v>
      </c>
    </row>
    <row r="7" spans="1:21">
      <c r="G7" s="2" t="str">
        <v>Interest Expense</v>
      </c>
      <c r="H7" s="2" t="str">
        <v>Current Liabilities</v>
      </c>
      <c r="I7" s="2" t="str">
        <v>Interest Expense</v>
      </c>
      <c r="L7" s="2" t="str">
        <v>50</v>
      </c>
    </row>
    <row r="8" spans="1:21">
      <c r="G8" s="2" t="str">
        <v>Labor</v>
      </c>
      <c r="H8" s="2" t="str">
        <v>Equipment</v>
      </c>
      <c r="I8" s="2" t="str">
        <v>Labor</v>
      </c>
      <c r="L8" s="2" t="str">
        <v>55</v>
      </c>
    </row>
    <row r="9" spans="1:21">
      <c r="G9" s="2" t="str">
        <v>Materials</v>
      </c>
      <c r="H9" s="2" t="str">
        <v>Inventory</v>
      </c>
      <c r="I9" s="2" t="str">
        <v>Materials</v>
      </c>
      <c r="L9" s="2" t="str">
        <v>60</v>
      </c>
    </row>
    <row r="10" spans="1:21">
      <c r="G10" s="2" t="str">
        <v>Other Income &amp; Expenses</v>
      </c>
      <c r="H10" s="2" t="str">
        <v>Liabilities</v>
      </c>
      <c r="I10" s="2" t="str">
        <v>Other Income &amp; Expenses</v>
      </c>
      <c r="L10" s="2" t="str">
        <v>70</v>
      </c>
    </row>
    <row r="11" spans="1:21">
      <c r="G11" s="2" t="str">
        <v>Payroll Expense</v>
      </c>
      <c r="H11" s="2" t="str">
        <v>Long Term Liabilities</v>
      </c>
      <c r="I11" s="2" t="str">
        <v>Payroll Expense</v>
      </c>
      <c r="L11" s="2" t="str">
        <v>80</v>
      </c>
    </row>
    <row r="12" spans="1:21">
      <c r="G12" s="2" t="str">
        <v>Repairs and Maintenance Expense</v>
      </c>
      <c r="H12" s="2" t="str">
        <v>Payroll Liabilities</v>
      </c>
      <c r="I12" s="2" t="str">
        <v>Repairs and Maintenance Expense</v>
      </c>
      <c r="L12" s="2" t="str">
        <v>85</v>
      </c>
    </row>
    <row r="13" spans="1:21">
      <c r="G13" s="2" t="str">
        <v>Sales Discounts</v>
      </c>
      <c r="H13" s="2" t="str">
        <v>Prepaid Expenses</v>
      </c>
      <c r="I13" s="2" t="str">
        <v>Sales Discounts</v>
      </c>
    </row>
    <row r="14" spans="1:21">
      <c r="G14" s="2" t="str">
        <v>Tax Expense</v>
      </c>
      <c r="H14" s="2" t="str">
        <v>Retained Earnings</v>
      </c>
      <c r="I14" s="2" t="str">
        <v>Tax Expense</v>
      </c>
    </row>
    <row r="15" spans="1:21">
      <c r="G15" s="2" t="str">
        <v>Utilities Expense</v>
      </c>
      <c r="I15" s="2" t="str">
        <v>Utilities Expense</v>
      </c>
    </row>
    <row r="16" spans="1:21">
      <c r="I16" s="2" t="str">
        <v>Accounts Receivable</v>
      </c>
    </row>
    <row r="17" spans="9:9">
      <c r="I17" s="2" t="str">
        <v>Accumulated Depreciation</v>
      </c>
    </row>
    <row r="18" spans="9:9">
      <c r="I18" s="2" t="str">
        <v>Assets</v>
      </c>
    </row>
    <row r="19" spans="9:9">
      <c r="I19" s="2" t="str">
        <v>Cash</v>
      </c>
    </row>
    <row r="20" spans="9:9">
      <c r="I20" s="2" t="str">
        <v>Common Stock</v>
      </c>
    </row>
    <row r="21" spans="9:9">
      <c r="I21" s="2" t="str">
        <v>Current Liabilities</v>
      </c>
    </row>
    <row r="22" spans="9:9">
      <c r="I22" s="2" t="str">
        <v>Equipment</v>
      </c>
    </row>
    <row r="23" spans="9:9">
      <c r="I23" s="2" t="str">
        <v>Inventory</v>
      </c>
    </row>
    <row r="24" spans="9:9">
      <c r="I24" s="2" t="str">
        <v>Liabilities</v>
      </c>
    </row>
    <row r="25" spans="9:9">
      <c r="I25" s="2" t="str">
        <v>Long Term Liabilities</v>
      </c>
    </row>
    <row r="26" spans="9:9">
      <c r="I26" s="2" t="str">
        <v>Payroll Liabilities</v>
      </c>
    </row>
    <row r="27" spans="9:9">
      <c r="I27" s="2" t="str">
        <v>Prepaid Expenses</v>
      </c>
    </row>
    <row r="28" spans="9:9">
      <c r="I28" s="2" t="str">
        <v>Retained Earnings</v>
      </c>
    </row>
  </sheetData>
  <conditionalFormatting sqref="L1:U1">
    <cfRule type="notContainsBlanks" dxfId="0" priority="1">
      <formula>LEN(TRIM(L1))&gt;0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31D3-1F22-47AE-AEFE-E172B6F8E497}">
  <sheetPr>
    <tabColor theme="0" tint="-0.499984740745262"/>
  </sheetPr>
  <dimension ref="A1:B15"/>
  <sheetViews>
    <sheetView showGridLines="0" workbookViewId="0"/>
  </sheetViews>
  <sheetFormatPr defaultRowHeight="15.75"/>
  <cols>
    <col min="1" max="1" width="17.234375" customWidth="1"/>
    <col min="2" max="2" width="101.41015625" customWidth="1"/>
  </cols>
  <sheetData>
    <row r="1" spans="1:2" ht="23.25">
      <c r="A1" s="4" t="s">
        <v>17</v>
      </c>
    </row>
    <row r="3" spans="1:2">
      <c r="A3" t="s">
        <v>18</v>
      </c>
    </row>
    <row r="4" spans="1:2">
      <c r="A4" t="s">
        <v>28</v>
      </c>
    </row>
    <row r="5" spans="1:2">
      <c r="A5" s="5" t="s">
        <v>19</v>
      </c>
      <c r="B5" t="s">
        <v>32</v>
      </c>
    </row>
    <row r="6" spans="1:2">
      <c r="A6" s="5" t="s">
        <v>20</v>
      </c>
      <c r="B6" t="s">
        <v>0</v>
      </c>
    </row>
    <row r="7" spans="1:2">
      <c r="A7" s="5" t="s">
        <v>21</v>
      </c>
      <c r="B7" t="s">
        <v>71</v>
      </c>
    </row>
    <row r="8" spans="1:2">
      <c r="A8" s="5" t="s">
        <v>22</v>
      </c>
      <c r="B8" t="s">
        <v>70</v>
      </c>
    </row>
    <row r="9" spans="1:2">
      <c r="A9" s="5" t="s">
        <v>23</v>
      </c>
      <c r="B9" s="6">
        <v>1</v>
      </c>
    </row>
    <row r="10" spans="1:2">
      <c r="A10" s="5" t="s">
        <v>24</v>
      </c>
      <c r="B10" s="7">
        <v>45961</v>
      </c>
    </row>
    <row r="11" spans="1:2">
      <c r="A11" s="5" t="s">
        <v>25</v>
      </c>
      <c r="B11" s="8" t="s">
        <v>74</v>
      </c>
    </row>
    <row r="14" spans="1:2">
      <c r="A14" s="5" t="s">
        <v>26</v>
      </c>
    </row>
    <row r="15" spans="1:2">
      <c r="A15" s="24" t="s">
        <v>29</v>
      </c>
      <c r="B15" s="24" t="s">
        <v>27</v>
      </c>
    </row>
  </sheetData>
  <hyperlinks>
    <hyperlink ref="B11" r:id="rId1" xr:uid="{9F645A35-892C-4FAB-A97D-EFFD63D199F6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6464F-6C17-4089-BF54-6444F8691957}">
  <dimension ref="A1"/>
  <sheetViews>
    <sheetView workbookViewId="0"/>
  </sheetViews>
  <sheetFormatPr defaultRowHeight="15.75"/>
  <sheetData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B8CE6-64F7-4A22-B507-1A156C59059A}">
  <dimension ref="A1"/>
  <sheetViews>
    <sheetView workbookViewId="0"/>
  </sheetViews>
  <sheetFormatPr defaultRowHeight="15.75"/>
  <sheetData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1B93C-4483-4A29-9E55-0BE114E79A25}">
  <dimension ref="A1"/>
  <sheetViews>
    <sheetView workbookViewId="0"/>
  </sheetViews>
  <sheetFormatPr defaultRowHeight="15.7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944a7f5-8a77-4428-8ee2-2834b8af263d">
      <Terms xmlns="http://schemas.microsoft.com/office/infopath/2007/PartnerControls"/>
    </lcf76f155ced4ddcb4097134ff3c332f>
    <TaxCatchAll xmlns="e8ea7d2f-2adf-4240-a9a3-0f4cbd191e2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51CFD0915C974B9171B3EF07AE7C70" ma:contentTypeVersion="14" ma:contentTypeDescription="Create a new document." ma:contentTypeScope="" ma:versionID="1d8d7b04146f0186a8744e4fb092937b">
  <xsd:schema xmlns:xsd="http://www.w3.org/2001/XMLSchema" xmlns:xs="http://www.w3.org/2001/XMLSchema" xmlns:p="http://schemas.microsoft.com/office/2006/metadata/properties" xmlns:ns2="4944a7f5-8a77-4428-8ee2-2834b8af263d" xmlns:ns3="e8ea7d2f-2adf-4240-a9a3-0f4cbd191e2b" targetNamespace="http://schemas.microsoft.com/office/2006/metadata/properties" ma:root="true" ma:fieldsID="0e40ea6f01a90960503f9a9a33a0f425" ns2:_="" ns3:_="">
    <xsd:import namespace="4944a7f5-8a77-4428-8ee2-2834b8af263d"/>
    <xsd:import namespace="e8ea7d2f-2adf-4240-a9a3-0f4cbd191e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44a7f5-8a77-4428-8ee2-2834b8af26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9ab57cc-0bcc-4ef8-976a-f24015158e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ea7d2f-2adf-4240-a9a3-0f4cbd191e2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a6752e0-999a-4a23-b510-41f405ac79f8}" ma:internalName="TaxCatchAll" ma:showField="CatchAllData" ma:web="e8ea7d2f-2adf-4240-a9a3-0f4cbd191e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B49E18-9DDC-478A-907C-9A2BDE5772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240391-8807-4C58-902C-DC437F5C656B}">
  <ds:schemaRefs>
    <ds:schemaRef ds:uri="4944a7f5-8a77-4428-8ee2-2834b8af263d"/>
    <ds:schemaRef ds:uri="http://schemas.microsoft.com/office/2006/documentManagement/types"/>
    <ds:schemaRef ds:uri="http://purl.org/dc/elements/1.1/"/>
    <ds:schemaRef ds:uri="http://www.w3.org/XML/1998/namespace"/>
    <ds:schemaRef ds:uri="http://schemas.openxmlformats.org/package/2006/metadata/core-properties"/>
    <ds:schemaRef ds:uri="e8ea7d2f-2adf-4240-a9a3-0f4cbd191e2b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C0E6D82D-F957-49D5-82A1-E1F9A2D5F6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44a7f5-8a77-4428-8ee2-2834b8af263d"/>
    <ds:schemaRef ds:uri="e8ea7d2f-2adf-4240-a9a3-0f4cbd191e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Cash Flow Statement</vt:lpstr>
      <vt:lpstr>Options</vt:lpstr>
      <vt:lpstr>Information</vt:lpstr>
      <vt:lpstr>Connection</vt:lpstr>
      <vt:lpstr>'Cash Flow Statement'!VelixoAutoHideZeroRows</vt:lpstr>
      <vt:lpstr>'Cash Flow Statement'!VelixoSuppressErrors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Aljun Talle</dc:creator>
  <cp:keywords/>
  <dc:description/>
  <cp:lastModifiedBy>Aljun Talle</cp:lastModifiedBy>
  <cp:revision/>
  <cp:lastPrinted>2025-09-12T08:12:15Z</cp:lastPrinted>
  <dcterms:created xsi:type="dcterms:W3CDTF">2023-11-07T02:43:21Z</dcterms:created>
  <dcterms:modified xsi:type="dcterms:W3CDTF">2025-12-02T02:37:34Z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0x0101001A51CFD0915C974B9171B3EF07AE7C70</vt:lpwstr>
  </property>
  <property fmtid="{D5CDD505-2E9C-101B-9397-08002B2CF9AE}" pid="3" name="MediaServiceImageTags">
    <vt:lpwstr/>
  </property>
</Properties>
</file>