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0" documentId="13_ncr:1_{F13A6A44-8F78-460B-8055-825B535D56A8}" xr6:coauthVersionLast="47" xr6:coauthVersionMax="47" xr10:uidLastSave="{00000000-0000-0000-0000-000000000000}"/>
  <bookViews>
    <workbookView xWindow="14055" yWindow="-16320" windowWidth="29040" windowHeight="15720" xr2:uid="{82CA376D-4EE0-43BD-AB5B-158499DD3055}"/>
  </bookViews>
  <sheets>
    <sheet name="Trial Balance" sheetId="9" r:id="rId1"/>
    <sheet name="Options" sheetId="6" r:id="rId2"/>
    <sheet name="Information" sheetId="18" r:id="rId3"/>
    <sheet name="VelixoReportsConnections" sheetId="3" state="veryHidden" r:id="rId4"/>
    <sheet name="VelixoReportsGIOptions" sheetId="4" state="veryHidden" r:id="rId5"/>
    <sheet name="VelixoReportsSettings" sheetId="5" state="veryHidden" r:id="rId6"/>
    <sheet name="_VXIgnore_810b4cd3-3acb-4805-b9" sheetId="21" state="hidden" r:id="rId7"/>
    <sheet name="_VXIgnore_1907951d-03ea-4c60-9c" sheetId="22" state="hidden" r:id="rId8"/>
  </sheets>
  <definedNames>
    <definedName name="_xlnm._FilterDatabase" localSheetId="1" hidden="1">Options!$I$2:$K$29</definedName>
    <definedName name="_xlnm._FilterDatabase" localSheetId="0" hidden="1">'Trial Balance'!$A$20:$N$203</definedName>
    <definedName name="Connection">Options!$A$3</definedName>
    <definedName name="PLAcctCategories">"Income;Expense;Cost of Goods Sold"</definedName>
    <definedName name="SortByCategory">Options!$C$3</definedName>
    <definedName name="SortBySubcategory">Options!$H$3</definedName>
    <definedName name="VelixoAutoHideZeroRows" localSheetId="0">'Trial Balance'!$A$8:$A$15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6" l="1"/>
  <c r="E1" i="6"/>
  <c r="I1" i="6"/>
  <c r="J1" i="6"/>
  <c r="R2" i="6" a="1"/>
  <c r="R2" i="6"/>
  <c r="F3" i="6"/>
  <c r="I3" i="6" a="1"/>
  <c r="K25" i="6" s="1"/>
  <c r="M3" i="6" a="1"/>
  <c r="M3" i="6" s="1"/>
  <c r="R3" i="6" a="1"/>
  <c r="R3" i="6" s="1"/>
  <c r="S3" i="6" a="1"/>
  <c r="S3" i="6" s="1"/>
  <c r="T3" i="6" a="1"/>
  <c r="T3" i="6" s="1"/>
  <c r="U3" i="6" a="1"/>
  <c r="U3" i="6" s="1"/>
  <c r="V3" i="6" a="1"/>
  <c r="V3" i="6" s="1"/>
  <c r="W3" i="6" a="1"/>
  <c r="W3" i="6"/>
  <c r="X3" i="6" a="1"/>
  <c r="X3" i="6" s="1"/>
  <c r="Y3" i="6" a="1"/>
  <c r="Y3" i="6"/>
  <c r="Z3" i="6" a="1"/>
  <c r="Z3" i="6"/>
  <c r="AA3" i="6" a="1"/>
  <c r="AA3" i="6"/>
  <c r="F4" i="6"/>
  <c r="F5" i="6"/>
  <c r="F6" i="6"/>
  <c r="F7" i="6"/>
  <c r="F8" i="6"/>
  <c r="G2" i="9" a="1"/>
  <c r="G2" i="9"/>
  <c r="G3" i="9" a="1"/>
  <c r="G3" i="9"/>
  <c r="G4" i="9" a="1"/>
  <c r="G4" i="9"/>
  <c r="B8" i="9" a="1"/>
  <c r="E8" i="9" s="1" a="1"/>
  <c r="E8" i="9" s="1"/>
  <c r="B8" i="9"/>
  <c r="A8" i="9" s="1"/>
  <c r="A15" i="9"/>
  <c r="A16" i="9"/>
  <c r="A17" i="9"/>
  <c r="G19" i="9"/>
  <c r="A21" i="9" a="1"/>
  <c r="A21" i="9" s="1"/>
  <c r="G21" i="9" a="1"/>
  <c r="G21" i="9" s="1"/>
  <c r="H21" i="9" a="1"/>
  <c r="I21" i="9" a="1"/>
  <c r="I21" i="9" s="1"/>
  <c r="K21" i="9" a="1"/>
  <c r="K21" i="9" s="1"/>
  <c r="J21" i="9" l="1" a="1"/>
  <c r="J21" i="9" s="1"/>
  <c r="H21" i="9"/>
  <c r="A14" i="9"/>
  <c r="A13" i="9"/>
  <c r="A12" i="9"/>
  <c r="A11" i="9"/>
  <c r="A10" i="9"/>
  <c r="A9" i="9"/>
  <c r="N3" i="6"/>
  <c r="G1" i="9" s="1"/>
  <c r="O3" i="6"/>
  <c r="K24" i="6"/>
  <c r="K6" i="6"/>
  <c r="K23" i="6"/>
  <c r="K22" i="6"/>
  <c r="K5" i="6"/>
  <c r="K21" i="6"/>
  <c r="K4" i="6"/>
  <c r="K19" i="6"/>
  <c r="K18" i="6"/>
  <c r="K17" i="6"/>
  <c r="K16" i="6"/>
  <c r="K15" i="6"/>
  <c r="K14" i="6"/>
  <c r="K13" i="6"/>
  <c r="I3" i="6"/>
  <c r="K3" i="6" s="1"/>
  <c r="K20" i="6"/>
  <c r="K10" i="6"/>
  <c r="K9" i="6"/>
  <c r="K28" i="6"/>
  <c r="K27" i="6"/>
  <c r="K26" i="6"/>
  <c r="K7" i="6"/>
  <c r="K12" i="6"/>
  <c r="K11" i="6"/>
  <c r="K29" i="6"/>
  <c r="K8" i="6"/>
  <c r="A1" i="22" a="1"/>
  <c r="A1" i="22" s="1"/>
  <c r="A1" i="21" a="1"/>
  <c r="A1" i="2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<sst xmlns="http://schemas.openxmlformats.org/spreadsheetml/2006/main" count="67" uniqueCount="61">
  <si>
    <t>As of</t>
  </si>
  <si>
    <t>Connection Name</t>
  </si>
  <si>
    <t>Velixo Report Template information</t>
  </si>
  <si>
    <t>This Information sheet provides you with useful information about this Template.</t>
  </si>
  <si>
    <t>Code</t>
  </si>
  <si>
    <t>Name</t>
  </si>
  <si>
    <t>ERP</t>
  </si>
  <si>
    <t>Help article</t>
  </si>
  <si>
    <t>Industry</t>
  </si>
  <si>
    <t>Template Version</t>
  </si>
  <si>
    <t>Release date</t>
  </si>
  <si>
    <t>N/A. This is the first version of this Report template.</t>
  </si>
  <si>
    <t>Debit</t>
  </si>
  <si>
    <t>Credit</t>
  </si>
  <si>
    <t>Account Code</t>
  </si>
  <si>
    <t>Account Name</t>
  </si>
  <si>
    <t>BlankRangesProcessingMode</t>
  </si>
  <si>
    <t>HideAllBlanks</t>
  </si>
  <si>
    <t>2024-01-08T05:22:12.490Z</t>
  </si>
  <si>
    <t>Trial Balance</t>
  </si>
  <si>
    <t>IgnoreNoMatchRange</t>
  </si>
  <si>
    <t>AccountBalanceSign</t>
  </si>
  <si>
    <t>Normal</t>
  </si>
  <si>
    <t>RefreshDataOnOpen</t>
  </si>
  <si>
    <t>RefreshExternalDataOnRefresh</t>
  </si>
  <si>
    <t>To retain context and history for this report, Velixo recommends that you don't delete this sheet and instead only hide it upon initial configuration.</t>
  </si>
  <si>
    <t>Version</t>
  </si>
  <si>
    <t>Changes</t>
  </si>
  <si>
    <t>Dynamics 365 Business central</t>
  </si>
  <si>
    <t>BC-GL-RT3</t>
  </si>
  <si>
    <t>BC</t>
  </si>
  <si>
    <t>Category</t>
  </si>
  <si>
    <t>SubCategory</t>
  </si>
  <si>
    <t>Fiscal Start Month</t>
  </si>
  <si>
    <t>Year Start Date</t>
  </si>
  <si>
    <t>Fiscal End Month</t>
  </si>
  <si>
    <t>Opening balance</t>
  </si>
  <si>
    <t>Closing balance</t>
  </si>
  <si>
    <t>Assets</t>
  </si>
  <si>
    <t>Equity</t>
  </si>
  <si>
    <t>Liabilities</t>
  </si>
  <si>
    <t>Income</t>
  </si>
  <si>
    <t>Expense</t>
  </si>
  <si>
    <t>Cost of Goods Sold</t>
  </si>
  <si>
    <t>Sorting priority</t>
  </si>
  <si>
    <t>Subcategory</t>
  </si>
  <si>
    <t>Sort by category?</t>
  </si>
  <si>
    <t>Sort by Subcategory?</t>
  </si>
  <si>
    <t>Sorting key</t>
  </si>
  <si>
    <t>Category  sort</t>
  </si>
  <si>
    <t>Subcategory sort</t>
  </si>
  <si>
    <t>No</t>
  </si>
  <si>
    <t>Dimensions</t>
  </si>
  <si>
    <t>Start date</t>
  </si>
  <si>
    <t>End date</t>
  </si>
  <si>
    <t>Dimension array</t>
  </si>
  <si>
    <t>Dimension values array</t>
  </si>
  <si>
    <t>Financial</t>
  </si>
  <si>
    <t>https://community.velixo.com/en/support/solutions/articles/153000247598-bc-gl-rt3-trial-balance</t>
  </si>
  <si>
    <t>DO NOT EDIT - FOR DIMENSION FILTERING</t>
  </si>
  <si>
    <t>Net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</si>
</sst>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[$-409]mmmm\ d\,\ yyyy;@"/>
    <numFmt numFmtId="166" formatCode="mmmm"/>
  </numFmts>
  <fonts count="25">
    <font>
      <sz val="12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theme="0"/>
      <name val="Aptos"/>
      <family val="2"/>
    </font>
    <font>
      <sz val="18"/>
      <color rgb="FF243260"/>
      <name val="Aptos"/>
      <family val="2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  <font>
      <b/>
      <sz val="8"/>
      <name val="Arial                         "/>
    </font>
    <font>
      <sz val="8"/>
      <name val="Arial                         "/>
    </font>
    <font>
      <b/>
      <sz val="10"/>
      <name val="Arial                         "/>
    </font>
    <font>
      <sz val="9"/>
      <name val="Tahoma"/>
      <family val="2"/>
    </font>
    <font>
      <sz val="11"/>
      <color theme="1"/>
      <name val="Aptos"/>
      <family val="2"/>
      <scheme val="major"/>
    </font>
    <font>
      <sz val="11"/>
      <name val="Aptos"/>
      <family val="2"/>
      <scheme val="major"/>
    </font>
    <font>
      <sz val="9"/>
      <color theme="1"/>
      <name val="Aptos"/>
      <family val="2"/>
      <scheme val="major"/>
    </font>
    <font>
      <sz val="18"/>
      <color rgb="FF243260"/>
      <name val="Aptos"/>
      <family val="2"/>
      <scheme val="major"/>
    </font>
    <font>
      <i/>
      <sz val="12"/>
      <color theme="1"/>
      <name val="Aptos"/>
      <family val="2"/>
      <scheme val="major"/>
    </font>
    <font>
      <b/>
      <sz val="11"/>
      <name val="Aptos"/>
      <family val="2"/>
      <scheme val="major"/>
    </font>
    <font>
      <b/>
      <sz val="11"/>
      <color theme="1"/>
      <name val="Aptos"/>
      <family val="2"/>
      <scheme val="major"/>
    </font>
    <font>
      <sz val="9"/>
      <name val="Aptos"/>
      <family val="2"/>
      <scheme val="major"/>
    </font>
    <font>
      <sz val="11"/>
      <color theme="4" tint="-0.499984740745262"/>
      <name val="Aptos"/>
      <family val="2"/>
      <scheme val="major"/>
    </font>
    <font>
      <b/>
      <sz val="9"/>
      <color theme="1"/>
      <name val="Aptos"/>
      <family val="2"/>
      <scheme val="major"/>
    </font>
    <font>
      <sz val="9"/>
      <color theme="4" tint="-0.499984740745262"/>
      <name val="Aptos"/>
      <family val="2"/>
      <scheme val="major"/>
    </font>
    <font>
      <sz val="11"/>
      <name val="Aptos"/>
      <family val="2"/>
    </font>
    <font>
      <sz val="12"/>
      <color theme="1"/>
      <name val="Apto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1">
    <xf numFmtId="0" fontId="0" fillId="0" borderId="0"/>
    <xf numFmtId="0" fontId="1" fillId="0" borderId="0"/>
    <xf numFmtId="0" fontId="6" fillId="0" borderId="0" applyNumberFormat="0" applyFill="0" applyBorder="0" applyAlignment="0" applyProtection="0"/>
    <xf numFmtId="0" fontId="8" fillId="0" borderId="0">
      <alignment horizontal="left" vertical="top" wrapText="1"/>
    </xf>
    <xf numFmtId="0" fontId="9" fillId="0" borderId="0">
      <alignment horizontal="left" vertical="top" wrapText="1"/>
    </xf>
    <xf numFmtId="4" fontId="9" fillId="0" borderId="0">
      <alignment horizontal="right" vertical="top" wrapText="1"/>
    </xf>
    <xf numFmtId="4" fontId="8" fillId="0" borderId="0">
      <alignment horizontal="right" vertical="top" wrapText="1"/>
    </xf>
    <xf numFmtId="0" fontId="10" fillId="0" borderId="0">
      <alignment horizontal="left" vertical="top" wrapText="1"/>
    </xf>
    <xf numFmtId="4" fontId="10" fillId="0" borderId="0">
      <alignment horizontal="right" vertical="top" wrapText="1"/>
    </xf>
    <xf numFmtId="0" fontId="11" fillId="0" borderId="2"/>
    <xf numFmtId="43" fontId="24" fillId="0" borderId="0" applyFont="0" applyFill="0" applyBorder="0" applyAlignment="0" applyProtection="0"/>
  </cellStyleXfs>
  <cellXfs count="44">
    <xf numFmtId="0" fontId="0" fillId="0" borderId="0" xfId="0"/>
    <xf numFmtId="0" fontId="3" fillId="0" borderId="1" xfId="0" applyFont="1" applyBorder="1"/>
    <xf numFmtId="0" fontId="2" fillId="0" borderId="1" xfId="0" applyFont="1" applyBorder="1"/>
    <xf numFmtId="0" fontId="4" fillId="4" borderId="1" xfId="0" applyFont="1" applyFill="1" applyBorder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6" fillId="0" borderId="0" xfId="2"/>
    <xf numFmtId="0" fontId="12" fillId="0" borderId="0" xfId="1" applyFont="1"/>
    <xf numFmtId="164" fontId="12" fillId="0" borderId="0" xfId="1" applyNumberFormat="1" applyFont="1"/>
    <xf numFmtId="14" fontId="14" fillId="0" borderId="0" xfId="1" applyNumberFormat="1" applyFont="1"/>
    <xf numFmtId="164" fontId="14" fillId="0" borderId="0" xfId="1" applyNumberFormat="1" applyFont="1" applyAlignment="1">
      <alignment horizontal="right"/>
    </xf>
    <xf numFmtId="0" fontId="16" fillId="0" borderId="0" xfId="0" applyFont="1"/>
    <xf numFmtId="0" fontId="18" fillId="0" borderId="0" xfId="1" applyFont="1"/>
    <xf numFmtId="14" fontId="19" fillId="0" borderId="0" xfId="1" applyNumberFormat="1" applyFont="1"/>
    <xf numFmtId="165" fontId="0" fillId="0" borderId="0" xfId="0" applyNumberFormat="1" applyAlignment="1">
      <alignment horizontal="left"/>
    </xf>
    <xf numFmtId="0" fontId="20" fillId="0" borderId="0" xfId="1" applyFont="1" applyAlignment="1">
      <alignment horizontal="right"/>
    </xf>
    <xf numFmtId="14" fontId="14" fillId="0" borderId="0" xfId="1" applyNumberFormat="1" applyFont="1" applyAlignment="1">
      <alignment horizontal="right"/>
    </xf>
    <xf numFmtId="0" fontId="7" fillId="0" borderId="3" xfId="0" applyFont="1" applyBorder="1"/>
    <xf numFmtId="0" fontId="0" fillId="0" borderId="3" xfId="0" applyBorder="1"/>
    <xf numFmtId="0" fontId="12" fillId="0" borderId="0" xfId="1" applyFont="1" applyAlignment="1">
      <alignment horizontal="right"/>
    </xf>
    <xf numFmtId="0" fontId="2" fillId="3" borderId="4" xfId="0" quotePrefix="1" applyFont="1" applyFill="1" applyBorder="1" applyProtection="1">
      <protection locked="0"/>
    </xf>
    <xf numFmtId="0" fontId="14" fillId="0" borderId="0" xfId="1" applyFont="1"/>
    <xf numFmtId="0" fontId="21" fillId="0" borderId="0" xfId="1" applyFont="1"/>
    <xf numFmtId="0" fontId="14" fillId="0" borderId="0" xfId="1" applyFont="1" applyAlignment="1">
      <alignment horizontal="right"/>
    </xf>
    <xf numFmtId="164" fontId="14" fillId="0" borderId="0" xfId="1" applyNumberFormat="1" applyFont="1"/>
    <xf numFmtId="0" fontId="22" fillId="0" borderId="0" xfId="1" applyFont="1" applyAlignment="1">
      <alignment horizontal="right"/>
    </xf>
    <xf numFmtId="0" fontId="15" fillId="0" borderId="0" xfId="0" applyFont="1" applyAlignment="1">
      <alignment horizontal="left"/>
    </xf>
    <xf numFmtId="164" fontId="17" fillId="0" borderId="0" xfId="0" applyNumberFormat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2" fillId="3" borderId="1" xfId="0" applyFont="1" applyFill="1" applyBorder="1"/>
    <xf numFmtId="0" fontId="2" fillId="3" borderId="4" xfId="0" quotePrefix="1" applyFont="1" applyFill="1" applyBorder="1" applyAlignment="1" applyProtection="1">
      <alignment horizontal="center"/>
      <protection locked="0"/>
    </xf>
    <xf numFmtId="0" fontId="21" fillId="0" borderId="0" xfId="1" applyFont="1" applyAlignment="1">
      <alignment horizontal="right"/>
    </xf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 applyAlignment="1">
      <alignment horizontal="left"/>
    </xf>
    <xf numFmtId="166" fontId="2" fillId="0" borderId="1" xfId="0" applyNumberFormat="1" applyFont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14" fontId="12" fillId="3" borderId="1" xfId="0" quotePrefix="1" applyNumberFormat="1" applyFont="1" applyFill="1" applyBorder="1" applyAlignment="1" applyProtection="1">
      <alignment horizontal="left"/>
      <protection locked="0"/>
    </xf>
    <xf numFmtId="0" fontId="23" fillId="0" borderId="1" xfId="0" applyFont="1" applyBorder="1" applyAlignment="1">
      <alignment horizontal="left"/>
    </xf>
    <xf numFmtId="43" fontId="12" fillId="0" borderId="0" xfId="10" applyFont="1"/>
    <xf numFmtId="0" fontId="18" fillId="0" borderId="0" xfId="1" applyFont="1" applyAlignment="1">
      <alignment horizontal="center" vertical="center"/>
    </xf>
    <xf numFmtId="0" fontId="18" fillId="0" borderId="0" xfId="1" applyFont="1" applyAlignment="1">
      <alignment horizontal="left"/>
    </xf>
  </cellXfs>
  <cellStyles count="11">
    <cellStyle name="Comma" xfId="10" builtinId="3"/>
    <cellStyle name="Hyperlink" xfId="2" builtinId="8"/>
    <cellStyle name="Normal" xfId="0" builtinId="0"/>
    <cellStyle name="Normal 2" xfId="1" xr:uid="{DD9F0F0D-F688-45A9-AB0E-67405798CF32}"/>
    <cellStyle name="Style 13" xfId="5" xr:uid="{62C51815-F017-49E4-BB79-3A4AE391BFFB}"/>
    <cellStyle name="Style 16" xfId="6" xr:uid="{6EC38A9D-81BD-416E-B4AB-3A37535C6BA8}"/>
    <cellStyle name="Style 18" xfId="8" xr:uid="{13A32139-6B55-4702-9FFD-73C6D2050022}"/>
    <cellStyle name="Style 19" xfId="9" xr:uid="{2B0213C4-316E-4FEF-9E6E-8537E788EE00}"/>
    <cellStyle name="Style 6" xfId="7" xr:uid="{0E7551D5-62B0-48AB-8C44-6D2D0F722B2A}"/>
    <cellStyle name="Style 7" xfId="4" xr:uid="{D7565634-09D6-4B85-8A65-DCB87A6E91BB}"/>
    <cellStyle name="Style 9" xfId="3" xr:uid="{D44DFAD8-F5D0-43D6-9E8F-100385C1BEB8}"/>
  </cellStyles>
  <dxfs count="4">
    <dxf>
      <font>
        <b/>
        <i val="0"/>
        <color theme="0"/>
      </font>
      <fill>
        <patternFill>
          <bgColor rgb="FF3769FF"/>
        </patternFill>
      </fill>
    </dxf>
    <dxf>
      <fill>
        <patternFill>
          <bgColor rgb="FFEEF6FF"/>
        </patternFill>
      </fill>
    </dxf>
    <dxf>
      <numFmt numFmtId="35" formatCode="_(* #,##0.00_);_(* \(#,##0.00\);_(* &quot;-&quot;??_);_(@_)"/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3769FF"/>
      <color rgb="FFEEF6FF"/>
      <color rgb="FF606D9B"/>
      <color rgb="FF2432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914400</xdr:colOff>
      <xdr:row>5</xdr:row>
      <xdr:rowOff>57150</xdr:rowOff>
    </xdr:from>
    <xdr:to>
      <xdr:col>13</xdr:col>
      <xdr:colOff>454960</xdr:colOff>
      <xdr:row>8</xdr:row>
      <xdr:rowOff>9982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FB7FE3-D969-4DDB-BAC6-E53F10AA8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10875" y="57150"/>
          <a:ext cx="2055160" cy="5052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638175</xdr:colOff>
      <xdr:row>0</xdr:row>
      <xdr:rowOff>9525</xdr:rowOff>
    </xdr:from>
    <xdr:to>
      <xdr:col>10</xdr:col>
      <xdr:colOff>512110</xdr:colOff>
      <xdr:row>2</xdr:row>
      <xdr:rowOff>38557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F6F13B-F93E-4B9B-BB74-0D21D02E4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0450" y="9525"/>
          <a:ext cx="2045635" cy="5243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mmunity.velixo.com/en/support/solutions/articles/153000247598-bc-gl-rt3-trial-balanc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ED31C-F2F2-4AEA-B35F-B2718A734DD1}">
  <sheetPr>
    <tabColor rgb="FF3366FF"/>
    <pageSetUpPr autoPageBreaks="0" fitToPage="1"/>
  </sheetPr>
  <dimension ref="A1:N508"/>
  <sheetViews>
    <sheetView showGridLines="0" tabSelected="1" topLeftCell="E6" zoomScaleNormal="100" zoomScaleSheetLayoutView="50" workbookViewId="0">
      <pane xSplit="2" ySplit="15" topLeftCell="G21" activePane="bottomRight" state="frozen"/>
      <selection activeCell="E6" sqref="E6"/>
      <selection pane="topRight" activeCell="G6" sqref="G6"/>
      <selection pane="bottomLeft" activeCell="E21" sqref="E21"/>
      <selection pane="bottomRight" activeCell="E6" sqref="E6"/>
    </sheetView>
  </sheetViews>
  <sheetFormatPr defaultColWidth="9.1171875" defaultRowHeight="14.25" outlineLevelRow="2" outlineLevelCol="1"/>
  <cols>
    <col min="1" max="1" width="12.05859375" style="8" hidden="1" customWidth="1"/>
    <col min="2" max="2" width="15.5859375" style="8" hidden="1" customWidth="1"/>
    <col min="3" max="3" width="14.87890625" style="8" hidden="1" customWidth="1" outlineLevel="1"/>
    <col min="4" max="4" width="26" style="13" hidden="1" customWidth="1" outlineLevel="1"/>
    <col min="5" max="5" width="16.41015625" style="20" customWidth="1" collapsed="1"/>
    <col min="6" max="6" width="28.1171875" style="13" customWidth="1"/>
    <col min="7" max="7" width="15.52734375" style="9" customWidth="1"/>
    <col min="8" max="8" width="15.52734375" style="9" customWidth="1" collapsed="1"/>
    <col min="9" max="13" width="15.52734375" style="9" customWidth="1"/>
    <col min="14" max="16384" width="9.1171875" style="8"/>
  </cols>
  <sheetData>
    <row r="1" spans="1:13" s="22" customFormat="1" ht="12" hidden="1" outlineLevel="1">
      <c r="D1" s="23"/>
      <c r="E1" s="24"/>
      <c r="F1" s="34" t="s">
        <v>53</v>
      </c>
      <c r="G1" s="17">
        <f>Options!N3</f>
        <v>45292</v>
      </c>
      <c r="H1" s="25"/>
      <c r="I1" s="25"/>
      <c r="J1" s="25"/>
      <c r="K1" s="25"/>
      <c r="L1" s="25"/>
      <c r="M1" s="25"/>
    </row>
    <row r="2" spans="1:13" s="22" customFormat="1" ht="12" hidden="1" outlineLevel="2">
      <c r="D2" s="25"/>
      <c r="E2" s="26"/>
      <c r="F2" s="34" t="s">
        <v>54</v>
      </c>
      <c r="G2" s="17" cm="1">
        <f t="array" ref="G2">IF($F$18="",_xll.TODAYNV(),$F$18)</f>
        <v>45657</v>
      </c>
      <c r="H2" s="10"/>
      <c r="I2" s="10"/>
      <c r="J2" s="10"/>
    </row>
    <row r="3" spans="1:13" s="22" customFormat="1" ht="12" hidden="1" outlineLevel="2">
      <c r="D3" s="25"/>
      <c r="E3" s="26"/>
      <c r="F3" s="34" t="s">
        <v>55</v>
      </c>
      <c r="G3" s="17" t="str" cm="1">
        <f t="array" ref="G3">IFERROR(TRANSPOSE(_xlfn._xlws.FILTER($B$8:$B$17,$F$8:$F$17&lt;&gt;"")),"")</f>
        <v/>
      </c>
      <c r="H3" s="10"/>
      <c r="I3" s="10"/>
      <c r="J3" s="10"/>
    </row>
    <row r="4" spans="1:13" s="22" customFormat="1" ht="12" hidden="1" outlineLevel="2">
      <c r="D4" s="25"/>
      <c r="E4" s="26"/>
      <c r="F4" s="34" t="s">
        <v>56</v>
      </c>
      <c r="G4" s="17" t="str" cm="1">
        <f t="array" ref="G4">IFERROR(TRANSPOSE(_xlfn._xlws.FILTER($F$8:$F$17,$F$8:$F$17&lt;&gt;"")),"")</f>
        <v/>
      </c>
      <c r="H4" s="10"/>
      <c r="I4" s="10"/>
      <c r="J4" s="10"/>
    </row>
    <row r="5" spans="1:13" hidden="1" outlineLevel="2">
      <c r="D5" s="9"/>
      <c r="E5" s="16"/>
      <c r="F5" s="9"/>
      <c r="G5" s="14"/>
      <c r="H5" s="11"/>
      <c r="I5" s="11"/>
      <c r="J5" s="11"/>
      <c r="K5" s="8"/>
      <c r="L5" s="8"/>
      <c r="M5" s="8"/>
    </row>
    <row r="6" spans="1:13" ht="23.25" collapsed="1">
      <c r="A6" s="43" t="s">
        <v>59</v>
      </c>
      <c r="B6" s="43"/>
      <c r="E6" s="27" t="s">
        <v>19</v>
      </c>
      <c r="G6" s="10"/>
      <c r="I6" s="8"/>
      <c r="J6" s="8"/>
      <c r="K6" s="8"/>
      <c r="L6" s="8"/>
      <c r="M6" s="8"/>
    </row>
    <row r="7" spans="1:13" ht="6" customHeight="1">
      <c r="D7" s="12"/>
      <c r="F7" s="12"/>
      <c r="I7" s="8"/>
      <c r="J7" s="8"/>
      <c r="K7" s="8"/>
      <c r="L7" s="8"/>
      <c r="M7" s="8"/>
    </row>
    <row r="8" spans="1:13">
      <c r="A8" s="8">
        <f t="shared" ref="A8:A17" si="0">IF(B8="",0,1)</f>
        <v>1</v>
      </c>
      <c r="B8" s="40" t="str" cm="1">
        <f t="array" ref="B8:B14">TRANSPOSE(_xlfn.ANCHORARRAY(Options!R2))</f>
        <v>AREA</v>
      </c>
      <c r="D8" s="16"/>
      <c r="E8" s="38" t="str" cm="1">
        <f t="array" ref="E8:E14">_xll.BC.DIMENSIONNAME(Connection,_xlfn.ANCHORARRAY(B8))</f>
        <v>Area</v>
      </c>
      <c r="F8" s="39"/>
      <c r="G8" s="8"/>
      <c r="H8" s="8"/>
      <c r="I8" s="8"/>
      <c r="J8" s="8"/>
      <c r="K8" s="8"/>
      <c r="L8" s="8"/>
      <c r="M8" s="8"/>
    </row>
    <row r="9" spans="1:13">
      <c r="A9" s="8">
        <f t="shared" si="0"/>
        <v>1</v>
      </c>
      <c r="B9" s="40" t="str">
        <v>BUSINESSGROUP</v>
      </c>
      <c r="D9" s="16"/>
      <c r="E9" s="38" t="str">
        <v>Business Group</v>
      </c>
      <c r="F9" s="39"/>
      <c r="G9" s="8"/>
      <c r="H9" s="8"/>
      <c r="I9" s="8"/>
      <c r="J9" s="8"/>
      <c r="K9" s="8"/>
      <c r="L9" s="8"/>
      <c r="M9" s="8"/>
    </row>
    <row r="10" spans="1:13">
      <c r="A10" s="8">
        <f t="shared" si="0"/>
        <v>1</v>
      </c>
      <c r="B10" s="40" t="str">
        <v>CUSTOMERGROUP</v>
      </c>
      <c r="D10" s="16"/>
      <c r="E10" s="38" t="str">
        <v>Customer Group</v>
      </c>
      <c r="F10" s="39"/>
      <c r="G10" s="8"/>
      <c r="H10" s="8"/>
      <c r="I10" s="8"/>
      <c r="J10" s="8"/>
      <c r="K10" s="8"/>
      <c r="L10" s="8"/>
      <c r="M10" s="8"/>
    </row>
    <row r="11" spans="1:13">
      <c r="A11" s="8">
        <f t="shared" si="0"/>
        <v>1</v>
      </c>
      <c r="B11" s="40" t="str">
        <v>DEPARTMENT</v>
      </c>
      <c r="D11" s="16"/>
      <c r="E11" s="38" t="str">
        <v>Department</v>
      </c>
      <c r="F11" s="39"/>
      <c r="G11" s="8"/>
      <c r="H11" s="8"/>
      <c r="I11" s="8"/>
      <c r="J11" s="8"/>
      <c r="K11" s="8"/>
      <c r="L11" s="8"/>
      <c r="M11" s="8"/>
    </row>
    <row r="12" spans="1:13">
      <c r="A12" s="8">
        <f t="shared" si="0"/>
        <v>1</v>
      </c>
      <c r="B12" s="40" t="str">
        <v>PURCHASER</v>
      </c>
      <c r="D12" s="16"/>
      <c r="E12" s="38" t="str">
        <v>Purchaser</v>
      </c>
      <c r="F12" s="39"/>
      <c r="G12" s="8"/>
      <c r="H12" s="8"/>
      <c r="I12" s="8"/>
      <c r="J12" s="8"/>
      <c r="K12" s="8"/>
      <c r="L12" s="8"/>
      <c r="M12" s="41"/>
    </row>
    <row r="13" spans="1:13">
      <c r="A13" s="8">
        <f t="shared" si="0"/>
        <v>1</v>
      </c>
      <c r="B13" s="40" t="str">
        <v>SALESCAMPAIGN</v>
      </c>
      <c r="D13" s="16"/>
      <c r="E13" s="38" t="str">
        <v>Sales campaign</v>
      </c>
      <c r="F13" s="39"/>
      <c r="G13" s="8"/>
      <c r="H13" s="8"/>
      <c r="I13" s="8"/>
      <c r="J13" s="8"/>
      <c r="K13" s="8"/>
      <c r="L13" s="8"/>
      <c r="M13" s="41"/>
    </row>
    <row r="14" spans="1:13">
      <c r="A14" s="8">
        <f t="shared" si="0"/>
        <v>1</v>
      </c>
      <c r="B14" s="40" t="str">
        <v>SALESPERSON</v>
      </c>
      <c r="D14" s="16"/>
      <c r="E14" s="38" t="str">
        <v>Salesperson</v>
      </c>
      <c r="F14" s="39"/>
      <c r="G14" s="8"/>
      <c r="H14" s="8"/>
      <c r="I14" s="8"/>
      <c r="J14" s="8"/>
      <c r="K14" s="8"/>
      <c r="L14" s="8"/>
      <c r="M14" s="8"/>
    </row>
    <row r="15" spans="1:13" hidden="1">
      <c r="A15" s="8">
        <f t="shared" si="0"/>
        <v>0</v>
      </c>
      <c r="B15" s="40"/>
      <c r="D15" s="16"/>
      <c r="E15" s="38"/>
      <c r="F15" s="39"/>
      <c r="G15" s="8"/>
      <c r="H15" s="8"/>
      <c r="I15" s="8"/>
      <c r="J15" s="8"/>
      <c r="K15" s="8"/>
      <c r="L15" s="8"/>
      <c r="M15" s="8"/>
    </row>
    <row r="16" spans="1:13" hidden="1">
      <c r="A16" s="8">
        <f t="shared" si="0"/>
        <v>0</v>
      </c>
      <c r="B16" s="40"/>
      <c r="D16" s="16"/>
      <c r="E16" s="38"/>
      <c r="F16" s="39"/>
      <c r="G16" s="8"/>
      <c r="H16" s="8"/>
      <c r="I16" s="8"/>
      <c r="J16" s="8"/>
      <c r="K16" s="8"/>
      <c r="L16" s="8"/>
      <c r="M16" s="8"/>
    </row>
    <row r="17" spans="1:14" hidden="1">
      <c r="A17" s="8">
        <f t="shared" si="0"/>
        <v>0</v>
      </c>
      <c r="B17" s="40"/>
      <c r="D17" s="16"/>
      <c r="E17" s="38"/>
      <c r="F17" s="39"/>
      <c r="G17" s="8"/>
      <c r="H17" s="8"/>
      <c r="I17" s="8"/>
      <c r="J17" s="8"/>
      <c r="K17" s="8"/>
      <c r="L17" s="8"/>
      <c r="M17" s="8"/>
    </row>
    <row r="18" spans="1:14">
      <c r="D18" s="16"/>
      <c r="E18" s="38" t="s">
        <v>0</v>
      </c>
      <c r="F18" s="39">
        <v>45657</v>
      </c>
      <c r="G18" s="8"/>
      <c r="H18" s="8"/>
      <c r="I18" s="8"/>
      <c r="J18" s="8"/>
      <c r="K18" s="8"/>
      <c r="L18" s="8"/>
      <c r="M18" s="8"/>
    </row>
    <row r="19" spans="1:14" ht="30" customHeight="1">
      <c r="D19" s="8"/>
      <c r="F19" s="8"/>
      <c r="G19" s="42" t="str">
        <f>TEXT($G$2,"MMMM dd, YYYY")</f>
        <v>December 31, 2024</v>
      </c>
      <c r="H19" s="42"/>
      <c r="I19" s="42"/>
      <c r="J19" s="42"/>
      <c r="K19" s="42"/>
      <c r="L19" s="31"/>
      <c r="M19" s="31"/>
    </row>
    <row r="20" spans="1:14" s="30" customFormat="1" ht="13.5" customHeight="1">
      <c r="A20" s="29" t="s">
        <v>49</v>
      </c>
      <c r="B20" s="29" t="s">
        <v>50</v>
      </c>
      <c r="C20" s="29" t="s">
        <v>31</v>
      </c>
      <c r="D20" s="29" t="s">
        <v>32</v>
      </c>
      <c r="E20" s="28" t="s">
        <v>14</v>
      </c>
      <c r="F20" s="28" t="s">
        <v>15</v>
      </c>
      <c r="G20" s="28" t="s">
        <v>36</v>
      </c>
      <c r="H20" s="28" t="s">
        <v>12</v>
      </c>
      <c r="I20" s="28" t="s">
        <v>13</v>
      </c>
      <c r="J20" s="28" t="s">
        <v>60</v>
      </c>
      <c r="K20" s="28" t="s">
        <v>37</v>
      </c>
      <c r="L20" s="28"/>
      <c r="M20" s="28"/>
    </row>
    <row r="21" spans="1:14">
      <c r="A21" s="8" t="str" cm="1">
        <f t="array" ref="A21:F193">_xlfn.LET(
_xlpm.AcctCode,_xll.BC.EXPANDACCOUNTRANGE(Connection,,,,"P"),
_xlpm.Category,_xll.BC.ACCOUNTCATEGORY(Connection,_xlpm.AcctCode),
_xlpm.Subcategory,_xll.BC.ACCOUNTSUBCATEGORY(Connection,_xlpm.AcctCode),
_xlpm.AcctName,_xlfn.VSTACK(_xll.BC.ACCOUNTNAME(Connection,_xlpm.AcctCode),"Total"),
_xlpm.CategorySortPrio,_xlfn.XLOOKUP(_xlpm.Category,Options!D:D,Options!F:F,999),
_xlpm.SubcategorySortPrio,_xlfn.XLOOKUP(_xlpm.Subcategory,Options!I:I,Options!K:K,999),
_xlpm.FinalSorting,
 _xlfn.IFS(
  (SortByCategory="No")*(SortBySubcategory="No"),_xlfn.IFNA(_xlfn.HSTACK("","",_xlpm.Category,_xlpm.Subcategory,_xlpm.AcctCode,_xlpm.AcctName),""),
  (SortByCategory="Yes")*(SortBySubcategory="No"),_xlfn._xlws.SORT(_xlfn.IFNA(_xlfn.HSTACK(_xlpm.CategorySortPrio,"",_xlpm.Category,_xlpm.Subcategory,_xlpm.AcctCode,_xlpm.AcctName),""),1),
  (SortByCategory="No")*(SortBySubcategory="Yes"),_xlfn._xlws.SORT(_xlfn.IFNA(_xlfn.HSTACK("",_xlpm.SubcategorySortPrio,_xlpm.Category,_xlpm.Subcategory,_xlpm.AcctCode,_xlpm.AcctName),""),2),
  (SortByCategory="Yes")*(SortBySubcategory="Yes"),_xlfn._xlws.SORT(_xlfn.IFNA(_xlfn.HSTACK(_xlpm.CategorySortPrio,_xlpm.SubcategorySortPrio,_xlpm.Category,_xlpm.Subcategory,_xlpm.AcctCode,_xlpm.AcctName),""),{1,2})),
 _xlpm.FinalSorting)</f>
        <v/>
      </c>
      <c r="B21" s="8" t="str">
        <v/>
      </c>
      <c r="C21" s="8" t="str">
        <v>Assets</v>
      </c>
      <c r="D21" s="8" t="str">
        <v>Equipment</v>
      </c>
      <c r="E21" s="20" t="str">
        <v>1110</v>
      </c>
      <c r="F21" s="8" t="str">
        <v>Land and Buildings</v>
      </c>
      <c r="G21" s="9" cm="1">
        <f t="array" ref="G21:G193">_xlfn.LET(
 _xlpm.OB,IF((INDEX(_xlfn.ANCHORARRAY(A21),,3)="Income")+(INDEX(_xlfn.ANCHORARRAY(A21),,3)="Cost of Goods Sold")+(INDEX(_xlfn.ANCHORARRAY(A21),,3)="Expense"),0,
     IF(INDEX(_xlfn.ANCHORARRAY(A21),,6)="Retained Earnings",
      _xll.BC.CLOSINGBALANCE(Connection,,PLAcctCategories,,$G$1-1,_xlfn.HSTACK(_xlfn.ANCHORARRAY($G$3),_xlfn.ANCHORARRAY($G$4)))+_xll.BC.OPENINGBALANCE(Connection,_xlfn.DROP(INDEX(_xlfn.ANCHORARRAY(A21),,5),-1),,,$G$1,_xlfn.HSTACK(_xlfn.ANCHORARRAY($G$3),_xlfn.ANCHORARRAY($G$4))),
     _xll.BC.OPENINGBALANCE(Connection,_xlfn.DROP(INDEX(_xlfn.ANCHORARRAY(A21),,5),-1),,,$G$1,_xlfn.HSTACK(_xlfn.ANCHORARRAY($G$3),_xlfn.ANCHORARRAY($G$4))))),
 _xlpm.FilteredOB,_xlfn.DROP(_xlpm.OB,-1),
 _xlpm.TOTAL,SUM(_xlpm.FilteredOB),
 _xlfn.VSTACK(_xlpm.FilteredOB,_xlpm.TOTAL))</f>
        <v>0</v>
      </c>
      <c r="H21" s="9" cm="1">
        <f t="array" ref="H21:H193">_xlfn.LET(
 _xlpm.DR,IF(_xlfn.DROP(INDEX(_xlfn.ANCHORARRAY(A21),,6),-1)="Retained Earnings",
  _xll.BC.DEBITS(Connection,,PLAcctCategories,,$G$1,$G$2,_xlfn.HSTACK(_xlfn.ANCHORARRAY($G$3),_xlfn.ANCHORARRAY($G$4))),
  _xll.BC.DEBITS(Connection,_xlfn.DROP(INDEX(_xlfn.ANCHORARRAY(A21),,5),-1),,,$G$1,$G$2,_xlfn.HSTACK(_xlfn.ANCHORARRAY($G$3),_xlfn.ANCHORARRAY($G$4)))),
 _xlpm.TOTAL,SUM(_xlpm.DR),
 _xlfn.VSTACK(_xlpm.DR,_xlpm.TOTAL))</f>
        <v>247624.8</v>
      </c>
      <c r="I21" s="9" cm="1">
        <f t="array" ref="I21:I193">_xlfn.LET(
 _xlpm.CR,IF(_xlfn.DROP(INDEX(_xlfn.ANCHORARRAY(A21),,6),-1)="Retained Earnings",
  _xll.BC.CREDITS(Connection,,PLAcctCategories,,$G$1,$G$2,_xlfn.HSTACK(_xlfn.ANCHORARRAY($G$3),$G$4)),
  _xll.BC.CREDITS(Connection,_xlfn.DROP(INDEX(_xlfn.ANCHORARRAY(A21),,5),-1),,,$G$1,$G$2,_xlfn.HSTACK(_xlfn.ANCHORARRAY($G$3),_xlfn.ANCHORARRAY($G$4)))),
 _xlpm.TOTAL,SUM(_xlpm.CR),
 _xlfn.VSTACK(_xlpm.CR,_xlpm.TOTAL))</f>
        <v>185476</v>
      </c>
      <c r="J21" s="9" cm="1">
        <f t="array" ref="J21:J193">_xlfn.ANCHORARRAY(H21)-_xlfn.ANCHORARRAY(I21)</f>
        <v>62148.799999999988</v>
      </c>
      <c r="K21" s="9" cm="1">
        <f t="array" ref="K21:K193">_xlfn.LET(
 _xlpm.CLOSING,IF(INDEX(_xlfn.ANCHORARRAY(A21),,6)="Retained Earnings",
  _xll.BC.CLOSINGBALANCE(Connection,,PLAcctCategories,,$G$2,_xlfn.HSTACK(_xlfn.ANCHORARRAY($G$3),$G$4))+_xll.BC.OPENINGBALANCE(Connection,_xlfn.DROP(INDEX(_xlfn.ANCHORARRAY(A21),,5),-1),,,$G$1,_xlfn.HSTACK(_xlfn.ANCHORARRAY($G$3),_xlfn.ANCHORARRAY($G$4))),
  _xll.BC.CLOSINGBALANCE(Connection,_xlfn.DROP(INDEX(_xlfn.ANCHORARRAY(A21),,5),-1),,,$G$2,_xlfn.HSTACK(_xlfn.ANCHORARRAY($G$3),_xlfn.ANCHORARRAY($G$4)))),
 _xlpm.OB,_xll.BC.OPENINGBALANCE(Connection,_xlfn.DROP(INDEX(_xlfn.ANCHORARRAY(A21),,5),-1),,,$G$1,_xlfn.HSTACK(_xlfn.ANCHORARRAY($G$3),_xlfn.ANCHORARRAY($G$4))),
 _xlpm.CLOSINGFinal,IF((INDEX(_xlfn.ANCHORARRAY(A21),,3)="Income")+(INDEX(_xlfn.ANCHORARRAY(A21),,3)="Cost of Goods Sold")+(INDEX(_xlfn.ANCHORARRAY(A21),,3)="Expense"),_xlpm.CLOSING-_xlpm.OB,_xlpm.CLOSING),
 _xlpm.FilteredCLOSING,_xlfn.DROP(_xlpm.CLOSINGFinal,-1),
 _xlpm.TOTAL,SUM(_xlpm.FilteredCLOSING),
 _xlfn.VSTACK(_xlpm.FilteredCLOSING,_xlpm.TOTAL))</f>
        <v>62148.800000000003</v>
      </c>
      <c r="N21" s="9"/>
    </row>
    <row r="22" spans="1:14">
      <c r="A22" s="8" t="str">
        <v/>
      </c>
      <c r="B22" s="8" t="str">
        <v/>
      </c>
      <c r="C22" s="8" t="str">
        <v>Assets</v>
      </c>
      <c r="D22" s="8" t="str">
        <v>Equipment</v>
      </c>
      <c r="E22" s="20" t="str">
        <v>1120</v>
      </c>
      <c r="F22" s="8" t="str">
        <v>Increases during the Year - Buildings</v>
      </c>
      <c r="G22" s="9">
        <v>0</v>
      </c>
      <c r="H22" s="9">
        <v>148380.79999999999</v>
      </c>
      <c r="I22" s="9">
        <v>148380.79999999999</v>
      </c>
      <c r="J22" s="9">
        <v>0</v>
      </c>
      <c r="K22" s="9">
        <v>0</v>
      </c>
    </row>
    <row r="23" spans="1:14">
      <c r="A23" s="8" t="str">
        <v/>
      </c>
      <c r="B23" s="8" t="str">
        <v/>
      </c>
      <c r="C23" s="8" t="str">
        <v>Assets</v>
      </c>
      <c r="D23" s="8" t="str">
        <v>Equipment</v>
      </c>
      <c r="E23" s="20" t="str">
        <v>1130</v>
      </c>
      <c r="F23" s="8" t="str">
        <v>Decreases during the Year - Buildings</v>
      </c>
      <c r="G23" s="9">
        <v>0</v>
      </c>
      <c r="H23" s="9">
        <v>127972</v>
      </c>
      <c r="I23" s="9">
        <v>127972</v>
      </c>
      <c r="J23" s="9">
        <v>0</v>
      </c>
      <c r="K23" s="9">
        <v>0</v>
      </c>
    </row>
    <row r="24" spans="1:14">
      <c r="A24" s="8" t="str">
        <v/>
      </c>
      <c r="B24" s="8" t="str">
        <v/>
      </c>
      <c r="C24" s="8" t="str">
        <v>Assets</v>
      </c>
      <c r="D24" s="8" t="str">
        <v>Accumulated Depreciation</v>
      </c>
      <c r="E24" s="20" t="str">
        <v>1140</v>
      </c>
      <c r="F24" s="8" t="str">
        <v>Accum. Depreciation, Buildings</v>
      </c>
      <c r="G24" s="9">
        <v>0</v>
      </c>
      <c r="H24" s="9">
        <v>186134.8</v>
      </c>
      <c r="I24" s="9">
        <v>159965</v>
      </c>
      <c r="J24" s="9">
        <v>26169.799999999988</v>
      </c>
      <c r="K24" s="9">
        <v>26169.8</v>
      </c>
    </row>
    <row r="25" spans="1:14">
      <c r="A25" s="8" t="str">
        <v/>
      </c>
      <c r="B25" s="8" t="str">
        <v/>
      </c>
      <c r="C25" s="8" t="str">
        <v>Assets</v>
      </c>
      <c r="D25" s="8" t="str">
        <v>Equipment</v>
      </c>
      <c r="E25" s="20" t="str">
        <v>1210</v>
      </c>
      <c r="F25" s="8" t="str">
        <v>Operating Equipment</v>
      </c>
      <c r="G25" s="9">
        <v>0</v>
      </c>
      <c r="H25" s="9">
        <v>218026.6</v>
      </c>
      <c r="I25" s="9">
        <v>174637</v>
      </c>
      <c r="J25" s="9">
        <v>43389.600000000006</v>
      </c>
      <c r="K25" s="9">
        <v>43389.599999999999</v>
      </c>
    </row>
    <row r="26" spans="1:14">
      <c r="A26" s="8" t="str">
        <v/>
      </c>
      <c r="B26" s="8" t="str">
        <v/>
      </c>
      <c r="C26" s="8" t="str">
        <v>Assets</v>
      </c>
      <c r="D26" s="8" t="str">
        <v>Equipment</v>
      </c>
      <c r="E26" s="20" t="str">
        <v>1220</v>
      </c>
      <c r="F26" s="8" t="str">
        <v>Increases during the Year</v>
      </c>
      <c r="G26" s="9">
        <v>0</v>
      </c>
      <c r="H26" s="9">
        <v>139709.6</v>
      </c>
      <c r="I26" s="9">
        <v>139709.6</v>
      </c>
      <c r="J26" s="9">
        <v>0</v>
      </c>
      <c r="K26" s="9">
        <v>0</v>
      </c>
    </row>
    <row r="27" spans="1:14">
      <c r="A27" s="8" t="str">
        <v/>
      </c>
      <c r="B27" s="8" t="str">
        <v/>
      </c>
      <c r="C27" s="8" t="str">
        <v>Assets</v>
      </c>
      <c r="D27" s="8" t="str">
        <v>Equipment</v>
      </c>
      <c r="E27" s="20" t="str">
        <v>1230</v>
      </c>
      <c r="F27" s="8" t="str">
        <v>Decreases during the Year</v>
      </c>
      <c r="G27" s="9">
        <v>0</v>
      </c>
      <c r="H27" s="9">
        <v>157748.79999999999</v>
      </c>
      <c r="I27" s="9">
        <v>157748.79999999999</v>
      </c>
      <c r="J27" s="9">
        <v>0</v>
      </c>
      <c r="K27" s="9">
        <v>0</v>
      </c>
    </row>
    <row r="28" spans="1:14">
      <c r="A28" s="8" t="str">
        <v/>
      </c>
      <c r="B28" s="8" t="str">
        <v/>
      </c>
      <c r="C28" s="8" t="str">
        <v>Assets</v>
      </c>
      <c r="D28" s="8" t="str">
        <v>Equipment</v>
      </c>
      <c r="E28" s="20" t="str">
        <v>1240</v>
      </c>
      <c r="F28" s="8" t="str">
        <v>Accum. Depr., Oper. Equip.</v>
      </c>
      <c r="G28" s="9">
        <v>0</v>
      </c>
      <c r="H28" s="9">
        <v>261554.4</v>
      </c>
      <c r="I28" s="9">
        <v>197186</v>
      </c>
      <c r="J28" s="9">
        <v>64368.399999999994</v>
      </c>
      <c r="K28" s="9">
        <v>64368.4</v>
      </c>
    </row>
    <row r="29" spans="1:14">
      <c r="A29" s="8" t="str">
        <v/>
      </c>
      <c r="B29" s="8" t="str">
        <v/>
      </c>
      <c r="C29" s="8" t="str">
        <v>Assets</v>
      </c>
      <c r="D29" s="8" t="str">
        <v>Equipment</v>
      </c>
      <c r="E29" s="20" t="str">
        <v>1310</v>
      </c>
      <c r="F29" s="8" t="str">
        <v>Vehicles</v>
      </c>
      <c r="G29" s="9">
        <v>0</v>
      </c>
      <c r="H29" s="9">
        <v>227660.3</v>
      </c>
      <c r="I29" s="9">
        <v>182964</v>
      </c>
      <c r="J29" s="9">
        <v>44696.299999999988</v>
      </c>
      <c r="K29" s="9">
        <v>44696.3</v>
      </c>
      <c r="N29" s="9"/>
    </row>
    <row r="30" spans="1:14">
      <c r="A30" s="8" t="str">
        <v/>
      </c>
      <c r="B30" s="8" t="str">
        <v/>
      </c>
      <c r="C30" s="8" t="str">
        <v>Assets</v>
      </c>
      <c r="D30" s="8" t="str">
        <v>Equipment</v>
      </c>
      <c r="E30" s="20" t="str">
        <v>1320</v>
      </c>
      <c r="F30" s="8" t="str">
        <v>Increases during the Year - Vehicles</v>
      </c>
      <c r="G30" s="9">
        <v>0</v>
      </c>
      <c r="H30" s="9">
        <v>146371.20000000001</v>
      </c>
      <c r="I30" s="9">
        <v>146371.20000000001</v>
      </c>
      <c r="J30" s="9">
        <v>0</v>
      </c>
      <c r="K30" s="9">
        <v>0</v>
      </c>
    </row>
    <row r="31" spans="1:14">
      <c r="A31" s="8" t="str">
        <v/>
      </c>
      <c r="B31" s="8" t="str">
        <v/>
      </c>
      <c r="C31" s="8" t="str">
        <v>Assets</v>
      </c>
      <c r="D31" s="8" t="str">
        <v>Equipment</v>
      </c>
      <c r="E31" s="20" t="str">
        <v>1330</v>
      </c>
      <c r="F31" s="8" t="str">
        <v>Decreases during the Year - Vehicles</v>
      </c>
      <c r="G31" s="9">
        <v>0</v>
      </c>
      <c r="H31" s="9">
        <v>147471.20000000001</v>
      </c>
      <c r="I31" s="9">
        <v>147471.20000000001</v>
      </c>
      <c r="J31" s="9">
        <v>0</v>
      </c>
      <c r="K31" s="9">
        <v>0</v>
      </c>
    </row>
    <row r="32" spans="1:14">
      <c r="A32" s="8" t="str">
        <v/>
      </c>
      <c r="B32" s="8" t="str">
        <v/>
      </c>
      <c r="C32" s="8" t="str">
        <v>Assets</v>
      </c>
      <c r="D32" s="8" t="str">
        <v>Equipment</v>
      </c>
      <c r="E32" s="20" t="str">
        <v>1340</v>
      </c>
      <c r="F32" s="8" t="str">
        <v>Accum. Depreciation, Vehicles</v>
      </c>
      <c r="G32" s="9">
        <v>0</v>
      </c>
      <c r="H32" s="9">
        <v>232346.8</v>
      </c>
      <c r="I32" s="9">
        <v>184339</v>
      </c>
      <c r="J32" s="9">
        <v>48007.799999999988</v>
      </c>
      <c r="K32" s="9">
        <v>48007.8</v>
      </c>
    </row>
    <row r="33" spans="1:11">
      <c r="A33" s="8" t="str">
        <v/>
      </c>
      <c r="B33" s="8" t="str">
        <v/>
      </c>
      <c r="C33" s="8" t="str">
        <v>Assets</v>
      </c>
      <c r="D33" s="8" t="str">
        <v>Inventory</v>
      </c>
      <c r="E33" s="20" t="str">
        <v>2110</v>
      </c>
      <c r="F33" s="8" t="str">
        <v>Resale Items</v>
      </c>
      <c r="G33" s="9">
        <v>21929.200000000001</v>
      </c>
      <c r="H33" s="9">
        <v>291327.59999999998</v>
      </c>
      <c r="I33" s="9">
        <v>241939</v>
      </c>
      <c r="J33" s="9">
        <v>49388.599999999977</v>
      </c>
      <c r="K33" s="9">
        <v>71317.8</v>
      </c>
    </row>
    <row r="34" spans="1:11">
      <c r="A34" s="8" t="str">
        <v/>
      </c>
      <c r="B34" s="8" t="str">
        <v/>
      </c>
      <c r="C34" s="8" t="str">
        <v>Assets</v>
      </c>
      <c r="D34" s="8" t="str">
        <v>Inventory</v>
      </c>
      <c r="E34" s="20" t="str">
        <v>2111</v>
      </c>
      <c r="F34" s="8" t="str">
        <v>Resale Items (Interim)</v>
      </c>
      <c r="G34" s="9">
        <v>0</v>
      </c>
      <c r="H34" s="9">
        <v>185418.4</v>
      </c>
      <c r="I34" s="9">
        <v>165800</v>
      </c>
      <c r="J34" s="9">
        <v>19618.399999999994</v>
      </c>
      <c r="K34" s="9">
        <v>19618.400000000001</v>
      </c>
    </row>
    <row r="35" spans="1:11">
      <c r="A35" s="8" t="str">
        <v/>
      </c>
      <c r="B35" s="8" t="str">
        <v/>
      </c>
      <c r="C35" s="8" t="str">
        <v>Assets</v>
      </c>
      <c r="D35" s="8" t="str">
        <v>Inventory</v>
      </c>
      <c r="E35" s="20" t="str">
        <v>2112</v>
      </c>
      <c r="F35" s="8" t="str">
        <v>Cost of Resale Sold (Interim)</v>
      </c>
      <c r="G35" s="9">
        <v>0</v>
      </c>
      <c r="H35" s="9">
        <v>194933.2</v>
      </c>
      <c r="I35" s="9">
        <v>189241</v>
      </c>
      <c r="J35" s="9">
        <v>5692.2000000000116</v>
      </c>
      <c r="K35" s="9">
        <v>5692.2</v>
      </c>
    </row>
    <row r="36" spans="1:11">
      <c r="A36" s="8" t="str">
        <v/>
      </c>
      <c r="B36" s="8" t="str">
        <v/>
      </c>
      <c r="C36" s="8" t="str">
        <v>Assets</v>
      </c>
      <c r="D36" s="8" t="str">
        <v>Inventory</v>
      </c>
      <c r="E36" s="20" t="str">
        <v>2120</v>
      </c>
      <c r="F36" s="8" t="str">
        <v>Finished Goods</v>
      </c>
      <c r="G36" s="9">
        <v>0</v>
      </c>
      <c r="H36" s="9">
        <v>217254.5</v>
      </c>
      <c r="I36" s="9">
        <v>189241</v>
      </c>
      <c r="J36" s="9">
        <v>28013.5</v>
      </c>
      <c r="K36" s="9">
        <v>28013.5</v>
      </c>
    </row>
    <row r="37" spans="1:11">
      <c r="A37" s="8" t="str">
        <v/>
      </c>
      <c r="B37" s="8" t="str">
        <v/>
      </c>
      <c r="C37" s="8" t="str">
        <v>Assets</v>
      </c>
      <c r="D37" s="8" t="str">
        <v>Inventory</v>
      </c>
      <c r="E37" s="20" t="str">
        <v>2121</v>
      </c>
      <c r="F37" s="8" t="str">
        <v>Finished Goods (Interim)</v>
      </c>
      <c r="G37" s="9">
        <v>0</v>
      </c>
      <c r="H37" s="9">
        <v>183608.6</v>
      </c>
      <c r="I37" s="9">
        <v>176914</v>
      </c>
      <c r="J37" s="9">
        <v>6694.6000000000058</v>
      </c>
      <c r="K37" s="9">
        <v>6694.6</v>
      </c>
    </row>
    <row r="38" spans="1:11">
      <c r="A38" s="8" t="str">
        <v/>
      </c>
      <c r="B38" s="8" t="str">
        <v/>
      </c>
      <c r="C38" s="8" t="str">
        <v>Assets</v>
      </c>
      <c r="D38" s="8" t="str">
        <v>Inventory</v>
      </c>
      <c r="E38" s="20" t="str">
        <v>2130</v>
      </c>
      <c r="F38" s="8" t="str">
        <v>Raw Materials</v>
      </c>
      <c r="G38" s="9">
        <v>0</v>
      </c>
      <c r="H38" s="9">
        <v>203817.7</v>
      </c>
      <c r="I38" s="9">
        <v>176914</v>
      </c>
      <c r="J38" s="9">
        <v>26903.700000000012</v>
      </c>
      <c r="K38" s="9">
        <v>26903.7</v>
      </c>
    </row>
    <row r="39" spans="1:11">
      <c r="A39" s="8" t="str">
        <v/>
      </c>
      <c r="B39" s="8" t="str">
        <v/>
      </c>
      <c r="C39" s="8" t="str">
        <v>Assets</v>
      </c>
      <c r="D39" s="8" t="str">
        <v>Inventory</v>
      </c>
      <c r="E39" s="20" t="str">
        <v>2131</v>
      </c>
      <c r="F39" s="8" t="str">
        <v>Raw Materials (Interim)</v>
      </c>
      <c r="G39" s="9">
        <v>0</v>
      </c>
      <c r="H39" s="9">
        <v>194763.9</v>
      </c>
      <c r="I39" s="9">
        <v>185796</v>
      </c>
      <c r="J39" s="9">
        <v>8967.8999999999942</v>
      </c>
      <c r="K39" s="9">
        <v>8967.9</v>
      </c>
    </row>
    <row r="40" spans="1:11">
      <c r="A40" s="8" t="str">
        <v/>
      </c>
      <c r="B40" s="8" t="str">
        <v/>
      </c>
      <c r="C40" s="8" t="str">
        <v>Assets</v>
      </c>
      <c r="D40" s="8" t="str">
        <v>Inventory</v>
      </c>
      <c r="E40" s="20" t="str">
        <v>2132</v>
      </c>
      <c r="F40" s="8" t="str">
        <v>Cost of Raw Mat.Sold (Interim)</v>
      </c>
      <c r="G40" s="9">
        <v>0</v>
      </c>
      <c r="H40" s="9">
        <v>220020.8</v>
      </c>
      <c r="I40" s="9">
        <v>185796</v>
      </c>
      <c r="J40" s="9">
        <v>34224.799999999988</v>
      </c>
      <c r="K40" s="9">
        <v>34224.800000000003</v>
      </c>
    </row>
    <row r="41" spans="1:11">
      <c r="A41" s="8" t="str">
        <v/>
      </c>
      <c r="B41" s="8" t="str">
        <v/>
      </c>
      <c r="C41" s="8" t="str">
        <v>Assets</v>
      </c>
      <c r="D41" s="8" t="str">
        <v>Inventory</v>
      </c>
      <c r="E41" s="20" t="str">
        <v>2180</v>
      </c>
      <c r="F41" s="8" t="str">
        <v>Primo Inventory</v>
      </c>
      <c r="G41" s="9">
        <v>0</v>
      </c>
      <c r="H41" s="9">
        <v>209145.2</v>
      </c>
      <c r="I41" s="9">
        <v>173381</v>
      </c>
      <c r="J41" s="9">
        <v>35764.200000000012</v>
      </c>
      <c r="K41" s="9">
        <v>35764.199999999997</v>
      </c>
    </row>
    <row r="42" spans="1:11">
      <c r="A42" s="8" t="str">
        <v/>
      </c>
      <c r="B42" s="8" t="str">
        <v/>
      </c>
      <c r="C42" s="8" t="str">
        <v>Assets</v>
      </c>
      <c r="D42" s="8" t="str">
        <v>Assets</v>
      </c>
      <c r="E42" s="20" t="str">
        <v>2211</v>
      </c>
      <c r="F42" s="8" t="str">
        <v>WIP Job Sales</v>
      </c>
      <c r="G42" s="9">
        <v>0</v>
      </c>
      <c r="H42" s="9">
        <v>190887.2</v>
      </c>
      <c r="I42" s="9">
        <v>173381</v>
      </c>
      <c r="J42" s="9">
        <v>17506.200000000012</v>
      </c>
      <c r="K42" s="9">
        <v>17506.2</v>
      </c>
    </row>
    <row r="43" spans="1:11">
      <c r="A43" s="8" t="str">
        <v/>
      </c>
      <c r="B43" s="8" t="str">
        <v/>
      </c>
      <c r="C43" s="8" t="str">
        <v>Assets</v>
      </c>
      <c r="D43" s="8" t="str">
        <v>Assets</v>
      </c>
      <c r="E43" s="20" t="str">
        <v>2212</v>
      </c>
      <c r="F43" s="8" t="str">
        <v>Invoiced Job Sales</v>
      </c>
      <c r="G43" s="9">
        <v>0</v>
      </c>
      <c r="H43" s="9">
        <v>189172.7</v>
      </c>
      <c r="I43" s="9">
        <v>185897</v>
      </c>
      <c r="J43" s="9">
        <v>3275.7000000000116</v>
      </c>
      <c r="K43" s="9">
        <v>3275.7</v>
      </c>
    </row>
    <row r="44" spans="1:11">
      <c r="A44" s="8" t="str">
        <v/>
      </c>
      <c r="B44" s="8" t="str">
        <v/>
      </c>
      <c r="C44" s="8" t="str">
        <v>Assets</v>
      </c>
      <c r="D44" s="8" t="str">
        <v>Assets</v>
      </c>
      <c r="E44" s="20" t="str">
        <v>2231</v>
      </c>
      <c r="F44" s="8" t="str">
        <v>WIP Job Costs</v>
      </c>
      <c r="G44" s="9">
        <v>0</v>
      </c>
      <c r="H44" s="9">
        <v>199357.8</v>
      </c>
      <c r="I44" s="9">
        <v>185897</v>
      </c>
      <c r="J44" s="9">
        <v>13460.799999999988</v>
      </c>
      <c r="K44" s="9">
        <v>13460.8</v>
      </c>
    </row>
    <row r="45" spans="1:11">
      <c r="A45" s="8" t="str">
        <v/>
      </c>
      <c r="B45" s="8" t="str">
        <v/>
      </c>
      <c r="C45" s="8" t="str">
        <v>Assets</v>
      </c>
      <c r="D45" s="8" t="str">
        <v>Assets</v>
      </c>
      <c r="E45" s="20" t="str">
        <v>2232</v>
      </c>
      <c r="F45" s="8" t="str">
        <v>Accrued Job Costs</v>
      </c>
      <c r="G45" s="9">
        <v>0</v>
      </c>
      <c r="H45" s="9">
        <v>195289.3</v>
      </c>
      <c r="I45" s="9">
        <v>186930</v>
      </c>
      <c r="J45" s="9">
        <v>8359.2999999999884</v>
      </c>
      <c r="K45" s="9">
        <v>8359.2999999999993</v>
      </c>
    </row>
    <row r="46" spans="1:11">
      <c r="A46" s="8" t="str">
        <v/>
      </c>
      <c r="B46" s="8" t="str">
        <v/>
      </c>
      <c r="C46" s="8" t="str">
        <v>Assets</v>
      </c>
      <c r="D46" s="8" t="str">
        <v>Accounts Receivable</v>
      </c>
      <c r="E46" s="20" t="str">
        <v>2310</v>
      </c>
      <c r="F46" s="8" t="str">
        <v>Customers Domestic</v>
      </c>
      <c r="G46" s="9">
        <v>0</v>
      </c>
      <c r="H46" s="9">
        <v>277079.32</v>
      </c>
      <c r="I46" s="9">
        <v>246008.01</v>
      </c>
      <c r="J46" s="9">
        <v>31071.309999999998</v>
      </c>
      <c r="K46" s="9">
        <v>31071.31</v>
      </c>
    </row>
    <row r="47" spans="1:11">
      <c r="A47" s="8" t="str">
        <v/>
      </c>
      <c r="B47" s="8" t="str">
        <v/>
      </c>
      <c r="C47" s="8" t="str">
        <v>Assets</v>
      </c>
      <c r="D47" s="8" t="str">
        <v>Accounts Receivable</v>
      </c>
      <c r="E47" s="20" t="str">
        <v>2320</v>
      </c>
      <c r="F47" s="8" t="str">
        <v>Customers, Foreign</v>
      </c>
      <c r="G47" s="9">
        <v>0</v>
      </c>
      <c r="H47" s="9">
        <v>240087.3</v>
      </c>
      <c r="I47" s="9">
        <v>170887.1</v>
      </c>
      <c r="J47" s="9">
        <v>69200.199999999983</v>
      </c>
      <c r="K47" s="9">
        <v>69200.2</v>
      </c>
    </row>
    <row r="48" spans="1:11">
      <c r="A48" s="8" t="str">
        <v/>
      </c>
      <c r="B48" s="8" t="str">
        <v/>
      </c>
      <c r="C48" s="8" t="str">
        <v>Assets</v>
      </c>
      <c r="D48" s="8" t="str">
        <v>Accounts Receivable</v>
      </c>
      <c r="E48" s="20" t="str">
        <v>2330</v>
      </c>
      <c r="F48" s="8" t="str">
        <v>Accrued Interest</v>
      </c>
      <c r="G48" s="9">
        <v>0</v>
      </c>
      <c r="H48" s="9">
        <v>191583.7</v>
      </c>
      <c r="I48" s="9">
        <v>163069</v>
      </c>
      <c r="J48" s="9">
        <v>28514.700000000012</v>
      </c>
      <c r="K48" s="9">
        <v>28514.7</v>
      </c>
    </row>
    <row r="49" spans="1:11">
      <c r="A49" s="8" t="str">
        <v/>
      </c>
      <c r="B49" s="8" t="str">
        <v/>
      </c>
      <c r="C49" s="8" t="str">
        <v>Assets</v>
      </c>
      <c r="D49" s="8" t="str">
        <v>Accounts Receivable</v>
      </c>
      <c r="E49" s="20" t="str">
        <v>2340</v>
      </c>
      <c r="F49" s="8" t="str">
        <v>Other Receivables</v>
      </c>
      <c r="G49" s="9">
        <v>0</v>
      </c>
      <c r="H49" s="9">
        <v>210364.4</v>
      </c>
      <c r="I49" s="9">
        <v>176605</v>
      </c>
      <c r="J49" s="9">
        <v>33759.399999999994</v>
      </c>
      <c r="K49" s="9">
        <v>33759.4</v>
      </c>
    </row>
    <row r="50" spans="1:11">
      <c r="A50" s="8" t="str">
        <v/>
      </c>
      <c r="B50" s="8" t="str">
        <v/>
      </c>
      <c r="C50" s="8" t="str">
        <v>Assets</v>
      </c>
      <c r="D50" s="8" t="str">
        <v>Prepaid Expenses</v>
      </c>
      <c r="E50" s="20" t="str">
        <v>2410</v>
      </c>
      <c r="F50" s="8" t="str">
        <v>Vendor Prepayments VAT 0 %</v>
      </c>
      <c r="G50" s="9">
        <v>0</v>
      </c>
      <c r="H50" s="9">
        <v>176605</v>
      </c>
      <c r="I50" s="9">
        <v>176605</v>
      </c>
      <c r="J50" s="9">
        <v>0</v>
      </c>
      <c r="K50" s="9">
        <v>0</v>
      </c>
    </row>
    <row r="51" spans="1:11">
      <c r="A51" s="8" t="str">
        <v/>
      </c>
      <c r="B51" s="8" t="str">
        <v/>
      </c>
      <c r="C51" s="8" t="str">
        <v>Assets</v>
      </c>
      <c r="D51" s="8" t="str">
        <v>Prepaid Expenses</v>
      </c>
      <c r="E51" s="20" t="str">
        <v>2420</v>
      </c>
      <c r="F51" s="8" t="str">
        <v>Vendor Prepayments VAT 10 %</v>
      </c>
      <c r="G51" s="9">
        <v>0</v>
      </c>
      <c r="H51" s="9">
        <v>187596</v>
      </c>
      <c r="I51" s="9">
        <v>187596</v>
      </c>
      <c r="J51" s="9">
        <v>0</v>
      </c>
      <c r="K51" s="9">
        <v>0</v>
      </c>
    </row>
    <row r="52" spans="1:11">
      <c r="A52" s="8" t="str">
        <v/>
      </c>
      <c r="B52" s="8" t="str">
        <v/>
      </c>
      <c r="C52" s="8" t="str">
        <v>Assets</v>
      </c>
      <c r="D52" s="8" t="str">
        <v>Prepaid Expenses</v>
      </c>
      <c r="E52" s="20" t="str">
        <v>2430</v>
      </c>
      <c r="F52" s="8" t="str">
        <v>Vendor Prepayments VAT 25 %</v>
      </c>
      <c r="G52" s="9">
        <v>0</v>
      </c>
      <c r="H52" s="9">
        <v>187596</v>
      </c>
      <c r="I52" s="9">
        <v>187596</v>
      </c>
      <c r="J52" s="9">
        <v>0</v>
      </c>
      <c r="K52" s="9">
        <v>0</v>
      </c>
    </row>
    <row r="53" spans="1:11">
      <c r="A53" s="8" t="str">
        <v/>
      </c>
      <c r="B53" s="8" t="str">
        <v/>
      </c>
      <c r="C53" s="8" t="str">
        <v>Assets</v>
      </c>
      <c r="D53" s="8" t="str">
        <v>Assets</v>
      </c>
      <c r="E53" s="20" t="str">
        <v>2810</v>
      </c>
      <c r="F53" s="8" t="str">
        <v>Bonds</v>
      </c>
      <c r="G53" s="9">
        <v>0</v>
      </c>
      <c r="H53" s="9">
        <v>184426.5</v>
      </c>
      <c r="I53" s="9">
        <v>168048</v>
      </c>
      <c r="J53" s="9">
        <v>16378.5</v>
      </c>
      <c r="K53" s="9">
        <v>16378.5</v>
      </c>
    </row>
    <row r="54" spans="1:11">
      <c r="A54" s="8" t="str">
        <v/>
      </c>
      <c r="B54" s="8" t="str">
        <v/>
      </c>
      <c r="C54" s="8" t="str">
        <v>Assets</v>
      </c>
      <c r="D54" s="8" t="str">
        <v>Cash</v>
      </c>
      <c r="E54" s="20" t="str">
        <v>2910</v>
      </c>
      <c r="F54" s="8" t="str">
        <v>Cash</v>
      </c>
      <c r="G54" s="9">
        <v>38408.86</v>
      </c>
      <c r="H54" s="9">
        <v>264103.21000000002</v>
      </c>
      <c r="I54" s="9">
        <v>223149.84</v>
      </c>
      <c r="J54" s="9">
        <v>40953.370000000024</v>
      </c>
      <c r="K54" s="9">
        <v>79362.23</v>
      </c>
    </row>
    <row r="55" spans="1:11">
      <c r="A55" s="8" t="str">
        <v/>
      </c>
      <c r="B55" s="8" t="str">
        <v/>
      </c>
      <c r="C55" s="8" t="str">
        <v>Assets</v>
      </c>
      <c r="D55" s="8" t="str">
        <v>Cash</v>
      </c>
      <c r="E55" s="20" t="str">
        <v>2920</v>
      </c>
      <c r="F55" s="8" t="str">
        <v>Bank, LCY</v>
      </c>
      <c r="G55" s="9">
        <v>0</v>
      </c>
      <c r="H55" s="9">
        <v>203300.6</v>
      </c>
      <c r="I55" s="9">
        <v>188551</v>
      </c>
      <c r="J55" s="9">
        <v>14749.600000000006</v>
      </c>
      <c r="K55" s="9">
        <v>14749.6</v>
      </c>
    </row>
    <row r="56" spans="1:11">
      <c r="A56" s="8" t="str">
        <v/>
      </c>
      <c r="B56" s="8" t="str">
        <v/>
      </c>
      <c r="C56" s="8" t="str">
        <v>Assets</v>
      </c>
      <c r="D56" s="8" t="str">
        <v>Cash</v>
      </c>
      <c r="E56" s="20" t="str">
        <v>2930</v>
      </c>
      <c r="F56" s="8" t="str">
        <v>Bank Currencies</v>
      </c>
      <c r="G56" s="9">
        <v>0</v>
      </c>
      <c r="H56" s="9">
        <v>204571.5</v>
      </c>
      <c r="I56" s="9">
        <v>188551</v>
      </c>
      <c r="J56" s="9">
        <v>16020.5</v>
      </c>
      <c r="K56" s="9">
        <v>16020.5</v>
      </c>
    </row>
    <row r="57" spans="1:11">
      <c r="A57" s="8" t="str">
        <v/>
      </c>
      <c r="B57" s="8" t="str">
        <v/>
      </c>
      <c r="C57" s="8" t="str">
        <v>Assets</v>
      </c>
      <c r="D57" s="8" t="str">
        <v>Cash</v>
      </c>
      <c r="E57" s="20" t="str">
        <v>2940</v>
      </c>
      <c r="F57" s="8" t="str">
        <v>Giro Account</v>
      </c>
      <c r="G57" s="9">
        <v>0</v>
      </c>
      <c r="H57" s="9">
        <v>214089.9</v>
      </c>
      <c r="I57" s="9">
        <v>182926</v>
      </c>
      <c r="J57" s="9">
        <v>31163.899999999994</v>
      </c>
      <c r="K57" s="9">
        <v>31163.9</v>
      </c>
    </row>
    <row r="58" spans="1:11">
      <c r="A58" s="8" t="str">
        <v/>
      </c>
      <c r="B58" s="8" t="str">
        <v/>
      </c>
      <c r="C58" s="8" t="str">
        <v>Equity</v>
      </c>
      <c r="D58" s="8" t="str">
        <v>Common Stock</v>
      </c>
      <c r="E58" s="20" t="str">
        <v>3110</v>
      </c>
      <c r="F58" s="8" t="str">
        <v>Capital Stock</v>
      </c>
      <c r="G58" s="9">
        <v>0</v>
      </c>
      <c r="H58" s="9">
        <v>182926</v>
      </c>
      <c r="I58" s="9">
        <v>204388.1</v>
      </c>
      <c r="J58" s="9">
        <v>-21462.100000000006</v>
      </c>
      <c r="K58" s="9">
        <v>-21462.1</v>
      </c>
    </row>
    <row r="59" spans="1:11">
      <c r="A59" s="8" t="str">
        <v/>
      </c>
      <c r="B59" s="8" t="str">
        <v/>
      </c>
      <c r="C59" s="8" t="str">
        <v>Equity</v>
      </c>
      <c r="D59" s="8" t="str">
        <v>Retained Earnings</v>
      </c>
      <c r="E59" s="20" t="str">
        <v>3120</v>
      </c>
      <c r="F59" s="8" t="str">
        <v>Retained Earnings</v>
      </c>
      <c r="G59" s="9">
        <v>-70993.8</v>
      </c>
      <c r="H59" s="9">
        <v>24138424.489999998</v>
      </c>
      <c r="I59" s="9">
        <v>24404398.34</v>
      </c>
      <c r="J59" s="9">
        <v>-265973.85000000149</v>
      </c>
      <c r="K59" s="9">
        <v>-336967.65</v>
      </c>
    </row>
    <row r="60" spans="1:11">
      <c r="A60" s="8" t="str">
        <v/>
      </c>
      <c r="B60" s="8" t="str">
        <v/>
      </c>
      <c r="C60" s="8" t="str">
        <v>Liabilities</v>
      </c>
      <c r="D60" s="8" t="str">
        <v>Current Liabilities</v>
      </c>
      <c r="E60" s="20" t="str">
        <v>4010</v>
      </c>
      <c r="F60" s="8" t="str">
        <v>Deferred Taxes</v>
      </c>
      <c r="G60" s="9">
        <v>0</v>
      </c>
      <c r="H60" s="9">
        <v>189906</v>
      </c>
      <c r="I60" s="9">
        <v>217418.3</v>
      </c>
      <c r="J60" s="9">
        <v>-27512.299999999988</v>
      </c>
      <c r="K60" s="9">
        <v>-27512.3</v>
      </c>
    </row>
    <row r="61" spans="1:11">
      <c r="A61" s="8" t="str">
        <v/>
      </c>
      <c r="B61" s="8" t="str">
        <v/>
      </c>
      <c r="C61" s="8" t="str">
        <v>Liabilities</v>
      </c>
      <c r="D61" s="8" t="str">
        <v>Long Term Liabilities</v>
      </c>
      <c r="E61" s="20" t="str">
        <v>5110</v>
      </c>
      <c r="F61" s="8" t="str">
        <v>Long-term Bank Loans</v>
      </c>
      <c r="G61" s="9">
        <v>0</v>
      </c>
      <c r="H61" s="9">
        <v>189906</v>
      </c>
      <c r="I61" s="9">
        <v>232901.8</v>
      </c>
      <c r="J61" s="9">
        <v>-42995.799999999988</v>
      </c>
      <c r="K61" s="9">
        <v>-42995.8</v>
      </c>
    </row>
    <row r="62" spans="1:11">
      <c r="A62" s="8" t="str">
        <v/>
      </c>
      <c r="B62" s="8" t="str">
        <v/>
      </c>
      <c r="C62" s="8" t="str">
        <v>Liabilities</v>
      </c>
      <c r="D62" s="8" t="str">
        <v>Long Term Liabilities</v>
      </c>
      <c r="E62" s="20" t="str">
        <v>5120</v>
      </c>
      <c r="F62" s="8" t="str">
        <v>Mortgage</v>
      </c>
      <c r="G62" s="9">
        <v>0</v>
      </c>
      <c r="H62" s="9">
        <v>168565</v>
      </c>
      <c r="I62" s="9">
        <v>220170.7</v>
      </c>
      <c r="J62" s="9">
        <v>-51605.700000000012</v>
      </c>
      <c r="K62" s="9">
        <v>-51605.7</v>
      </c>
    </row>
    <row r="63" spans="1:11">
      <c r="A63" s="8" t="str">
        <v/>
      </c>
      <c r="B63" s="8" t="str">
        <v/>
      </c>
      <c r="C63" s="8" t="str">
        <v>Liabilities</v>
      </c>
      <c r="D63" s="8" t="str">
        <v>Current Liabilities</v>
      </c>
      <c r="E63" s="20" t="str">
        <v>5310</v>
      </c>
      <c r="F63" s="8" t="str">
        <v>Revolving Credit</v>
      </c>
      <c r="G63" s="9">
        <v>0</v>
      </c>
      <c r="H63" s="9">
        <v>168565</v>
      </c>
      <c r="I63" s="9">
        <v>197330.3</v>
      </c>
      <c r="J63" s="9">
        <v>-28765.299999999988</v>
      </c>
      <c r="K63" s="9">
        <v>-28765.3</v>
      </c>
    </row>
    <row r="64" spans="1:11">
      <c r="A64" s="8" t="str">
        <v/>
      </c>
      <c r="B64" s="8" t="str">
        <v/>
      </c>
      <c r="C64" s="8" t="str">
        <v>Liabilities</v>
      </c>
      <c r="D64" s="8" t="str">
        <v>Current Liabilities</v>
      </c>
      <c r="E64" s="20" t="str">
        <v>5360</v>
      </c>
      <c r="F64" s="8" t="str">
        <v>Customer Prepayments VAT 0 %</v>
      </c>
      <c r="G64" s="9">
        <v>0</v>
      </c>
      <c r="H64" s="9">
        <v>204411</v>
      </c>
      <c r="I64" s="9">
        <v>204411</v>
      </c>
      <c r="J64" s="9">
        <v>0</v>
      </c>
      <c r="K64" s="9">
        <v>0</v>
      </c>
    </row>
    <row r="65" spans="1:11">
      <c r="A65" s="8" t="str">
        <v/>
      </c>
      <c r="B65" s="8" t="str">
        <v/>
      </c>
      <c r="C65" s="8" t="str">
        <v>Liabilities</v>
      </c>
      <c r="D65" s="8" t="str">
        <v>Current Liabilities</v>
      </c>
      <c r="E65" s="20" t="str">
        <v>5370</v>
      </c>
      <c r="F65" s="8" t="str">
        <v>Customer Prepayments VAT 10 %</v>
      </c>
      <c r="G65" s="9">
        <v>0</v>
      </c>
      <c r="H65" s="9">
        <v>204411</v>
      </c>
      <c r="I65" s="9">
        <v>204411</v>
      </c>
      <c r="J65" s="9">
        <v>0</v>
      </c>
      <c r="K65" s="9">
        <v>0</v>
      </c>
    </row>
    <row r="66" spans="1:11">
      <c r="A66" s="8" t="str">
        <v/>
      </c>
      <c r="B66" s="8" t="str">
        <v/>
      </c>
      <c r="C66" s="8" t="str">
        <v>Liabilities</v>
      </c>
      <c r="D66" s="8" t="str">
        <v>Current Liabilities</v>
      </c>
      <c r="E66" s="20" t="str">
        <v>5380</v>
      </c>
      <c r="F66" s="8" t="str">
        <v>Customer Prepayments VAT 25 %</v>
      </c>
      <c r="G66" s="9">
        <v>0</v>
      </c>
      <c r="H66" s="9">
        <v>193407</v>
      </c>
      <c r="I66" s="9">
        <v>193407</v>
      </c>
      <c r="J66" s="9">
        <v>0</v>
      </c>
      <c r="K66" s="9">
        <v>0</v>
      </c>
    </row>
    <row r="67" spans="1:11">
      <c r="A67" s="8" t="str">
        <v/>
      </c>
      <c r="B67" s="8" t="str">
        <v/>
      </c>
      <c r="C67" s="8" t="str">
        <v>Liabilities</v>
      </c>
      <c r="D67" s="8" t="str">
        <v>Current Liabilities</v>
      </c>
      <c r="E67" s="20" t="str">
        <v>5410</v>
      </c>
      <c r="F67" s="8" t="str">
        <v>Vendors, Domestic</v>
      </c>
      <c r="G67" s="9">
        <v>0</v>
      </c>
      <c r="H67" s="9">
        <v>239977.14</v>
      </c>
      <c r="I67" s="9">
        <v>306202.63</v>
      </c>
      <c r="J67" s="9">
        <v>-66225.489999999991</v>
      </c>
      <c r="K67" s="9">
        <v>-66225.490000000005</v>
      </c>
    </row>
    <row r="68" spans="1:11">
      <c r="A68" s="8" t="str">
        <v/>
      </c>
      <c r="B68" s="8" t="str">
        <v/>
      </c>
      <c r="C68" s="8" t="str">
        <v>Liabilities</v>
      </c>
      <c r="D68" s="8" t="str">
        <v>Current Liabilities</v>
      </c>
      <c r="E68" s="20" t="str">
        <v>5420</v>
      </c>
      <c r="F68" s="8" t="str">
        <v>Vendors, Foreign</v>
      </c>
      <c r="G68" s="9">
        <v>0</v>
      </c>
      <c r="H68" s="9">
        <v>188616.7</v>
      </c>
      <c r="I68" s="9">
        <v>234754.9</v>
      </c>
      <c r="J68" s="9">
        <v>-46138.199999999983</v>
      </c>
      <c r="K68" s="9">
        <v>-46138.2</v>
      </c>
    </row>
    <row r="69" spans="1:11">
      <c r="A69" s="8" t="str">
        <v/>
      </c>
      <c r="B69" s="8" t="str">
        <v/>
      </c>
      <c r="C69" s="8" t="str">
        <v>Liabilities</v>
      </c>
      <c r="D69" s="8" t="str">
        <v>Current Liabilities</v>
      </c>
      <c r="E69" s="20" t="str">
        <v>5510</v>
      </c>
      <c r="F69" s="8" t="str">
        <v>Inv. Adjmt. (Interim), Retail</v>
      </c>
      <c r="G69" s="9">
        <v>0</v>
      </c>
      <c r="H69" s="9">
        <v>180085</v>
      </c>
      <c r="I69" s="9">
        <v>211266.8</v>
      </c>
      <c r="J69" s="9">
        <v>-31181.799999999988</v>
      </c>
      <c r="K69" s="9">
        <v>-31181.8</v>
      </c>
    </row>
    <row r="70" spans="1:11">
      <c r="A70" s="8" t="str">
        <v/>
      </c>
      <c r="B70" s="8" t="str">
        <v/>
      </c>
      <c r="C70" s="8" t="str">
        <v>Liabilities</v>
      </c>
      <c r="D70" s="8" t="str">
        <v>Current Liabilities</v>
      </c>
      <c r="E70" s="20" t="str">
        <v>5530</v>
      </c>
      <c r="F70" s="8" t="str">
        <v>Inv. Adjmt. (Interim), Raw Mat</v>
      </c>
      <c r="G70" s="9">
        <v>0</v>
      </c>
      <c r="H70" s="9">
        <v>188761</v>
      </c>
      <c r="I70" s="9">
        <v>208164.6</v>
      </c>
      <c r="J70" s="9">
        <v>-19403.600000000006</v>
      </c>
      <c r="K70" s="9">
        <v>-19403.599999999999</v>
      </c>
    </row>
    <row r="71" spans="1:11">
      <c r="A71" s="8" t="str">
        <v/>
      </c>
      <c r="B71" s="8" t="str">
        <v/>
      </c>
      <c r="C71" s="8" t="str">
        <v>Liabilities</v>
      </c>
      <c r="D71" s="8" t="str">
        <v>Current Liabilities</v>
      </c>
      <c r="E71" s="20" t="str">
        <v>5610</v>
      </c>
      <c r="F71" s="8" t="str">
        <v>Sales VAT 25 %</v>
      </c>
      <c r="G71" s="9">
        <v>-44991.83</v>
      </c>
      <c r="H71" s="9">
        <v>439877</v>
      </c>
      <c r="I71" s="9">
        <v>684230.9</v>
      </c>
      <c r="J71" s="9">
        <v>-244353.90000000002</v>
      </c>
      <c r="K71" s="9">
        <v>-289345.73</v>
      </c>
    </row>
    <row r="72" spans="1:11">
      <c r="A72" s="8" t="str">
        <v/>
      </c>
      <c r="B72" s="8" t="str">
        <v/>
      </c>
      <c r="C72" s="8" t="str">
        <v>Liabilities</v>
      </c>
      <c r="D72" s="8" t="str">
        <v>Current Liabilities</v>
      </c>
      <c r="E72" s="20" t="str">
        <v>5611</v>
      </c>
      <c r="F72" s="8" t="str">
        <v>Sales VAT 10 %</v>
      </c>
      <c r="G72" s="9">
        <v>0</v>
      </c>
      <c r="H72" s="9">
        <v>206534.56</v>
      </c>
      <c r="I72" s="9">
        <v>281320.76</v>
      </c>
      <c r="J72" s="9">
        <v>-74786.200000000012</v>
      </c>
      <c r="K72" s="9">
        <v>-74786.2</v>
      </c>
    </row>
    <row r="73" spans="1:11">
      <c r="A73" s="8" t="str">
        <v/>
      </c>
      <c r="B73" s="8" t="str">
        <v/>
      </c>
      <c r="C73" s="8" t="str">
        <v>Assets</v>
      </c>
      <c r="D73" s="8" t="str">
        <v>Accounts Receivable</v>
      </c>
      <c r="E73" s="20" t="str">
        <v>5620</v>
      </c>
      <c r="F73" s="8" t="str">
        <v>Purchase VAT 25 % EU</v>
      </c>
      <c r="G73" s="9">
        <v>-10014.280000000001</v>
      </c>
      <c r="H73" s="9">
        <v>307168.09999999998</v>
      </c>
      <c r="I73" s="9">
        <v>320416.09999999998</v>
      </c>
      <c r="J73" s="9">
        <v>-13248</v>
      </c>
      <c r="K73" s="9">
        <v>-23262.28</v>
      </c>
    </row>
    <row r="74" spans="1:11">
      <c r="A74" s="8" t="str">
        <v/>
      </c>
      <c r="B74" s="8" t="str">
        <v/>
      </c>
      <c r="C74" s="8" t="str">
        <v>Assets</v>
      </c>
      <c r="D74" s="8" t="str">
        <v>Accounts Receivable</v>
      </c>
      <c r="E74" s="20" t="str">
        <v>5621</v>
      </c>
      <c r="F74" s="8" t="str">
        <v>Purchase VAT 10 % EU</v>
      </c>
      <c r="G74" s="9">
        <v>0</v>
      </c>
      <c r="H74" s="9">
        <v>193287.2</v>
      </c>
      <c r="I74" s="9">
        <v>160745</v>
      </c>
      <c r="J74" s="9">
        <v>32542.200000000012</v>
      </c>
      <c r="K74" s="9">
        <v>32542.2</v>
      </c>
    </row>
    <row r="75" spans="1:11">
      <c r="A75" s="8" t="str">
        <v/>
      </c>
      <c r="B75" s="8" t="str">
        <v/>
      </c>
      <c r="C75" s="8" t="str">
        <v>Assets</v>
      </c>
      <c r="D75" s="8" t="str">
        <v>Accounts Receivable</v>
      </c>
      <c r="E75" s="20" t="str">
        <v>5630</v>
      </c>
      <c r="F75" s="8" t="str">
        <v>Purchase VAT 25 %</v>
      </c>
      <c r="G75" s="9">
        <v>65661.850000000006</v>
      </c>
      <c r="H75" s="9">
        <v>1612467.69</v>
      </c>
      <c r="I75" s="9">
        <v>1056654.8</v>
      </c>
      <c r="J75" s="9">
        <v>555812.8899999999</v>
      </c>
      <c r="K75" s="9">
        <v>621474.74</v>
      </c>
    </row>
    <row r="76" spans="1:11">
      <c r="A76" s="8" t="str">
        <v/>
      </c>
      <c r="B76" s="8" t="str">
        <v/>
      </c>
      <c r="C76" s="8" t="str">
        <v>Assets</v>
      </c>
      <c r="D76" s="8" t="str">
        <v>Accounts Receivable</v>
      </c>
      <c r="E76" s="20" t="str">
        <v>5631</v>
      </c>
      <c r="F76" s="8" t="str">
        <v>Purchase VAT 10 %</v>
      </c>
      <c r="G76" s="9">
        <v>0</v>
      </c>
      <c r="H76" s="9">
        <v>246658.69</v>
      </c>
      <c r="I76" s="9">
        <v>196904.82</v>
      </c>
      <c r="J76" s="9">
        <v>49753.869999999995</v>
      </c>
      <c r="K76" s="9">
        <v>49753.87</v>
      </c>
    </row>
    <row r="77" spans="1:11">
      <c r="A77" s="8" t="str">
        <v/>
      </c>
      <c r="B77" s="8" t="str">
        <v/>
      </c>
      <c r="C77" s="8" t="str">
        <v>Liabilities</v>
      </c>
      <c r="D77" s="8" t="str">
        <v>Liabilities</v>
      </c>
      <c r="E77" s="20" t="str">
        <v>5710</v>
      </c>
      <c r="F77" s="8" t="str">
        <v>Fuel Tax</v>
      </c>
      <c r="G77" s="9">
        <v>0</v>
      </c>
      <c r="H77" s="9">
        <v>179986</v>
      </c>
      <c r="I77" s="9">
        <v>199318</v>
      </c>
      <c r="J77" s="9">
        <v>-19332</v>
      </c>
      <c r="K77" s="9">
        <v>-19332</v>
      </c>
    </row>
    <row r="78" spans="1:11">
      <c r="A78" s="8" t="str">
        <v/>
      </c>
      <c r="B78" s="8" t="str">
        <v/>
      </c>
      <c r="C78" s="8" t="str">
        <v>Liabilities</v>
      </c>
      <c r="D78" s="8" t="str">
        <v>Liabilities</v>
      </c>
      <c r="E78" s="20" t="str">
        <v>5720</v>
      </c>
      <c r="F78" s="8" t="str">
        <v>Electricity Tax</v>
      </c>
      <c r="G78" s="9">
        <v>0</v>
      </c>
      <c r="H78" s="9">
        <v>185030</v>
      </c>
      <c r="I78" s="9">
        <v>203180.6</v>
      </c>
      <c r="J78" s="9">
        <v>-18150.600000000006</v>
      </c>
      <c r="K78" s="9">
        <v>-18150.599999999999</v>
      </c>
    </row>
    <row r="79" spans="1:11">
      <c r="A79" s="8" t="str">
        <v/>
      </c>
      <c r="B79" s="8" t="str">
        <v/>
      </c>
      <c r="C79" s="8" t="str">
        <v>Liabilities</v>
      </c>
      <c r="D79" s="8" t="str">
        <v>Liabilities</v>
      </c>
      <c r="E79" s="20" t="str">
        <v>5730</v>
      </c>
      <c r="F79" s="8" t="str">
        <v>Natural Gas Tax</v>
      </c>
      <c r="G79" s="9">
        <v>0</v>
      </c>
      <c r="H79" s="9">
        <v>185030</v>
      </c>
      <c r="I79" s="9">
        <v>212596</v>
      </c>
      <c r="J79" s="9">
        <v>-27566</v>
      </c>
      <c r="K79" s="9">
        <v>-27566</v>
      </c>
    </row>
    <row r="80" spans="1:11">
      <c r="A80" s="8" t="str">
        <v/>
      </c>
      <c r="B80" s="8" t="str">
        <v/>
      </c>
      <c r="C80" s="8" t="str">
        <v>Liabilities</v>
      </c>
      <c r="D80" s="8" t="str">
        <v>Liabilities</v>
      </c>
      <c r="E80" s="20" t="str">
        <v>5740</v>
      </c>
      <c r="F80" s="8" t="str">
        <v>Coal Tax</v>
      </c>
      <c r="G80" s="9">
        <v>0</v>
      </c>
      <c r="H80" s="9">
        <v>203340</v>
      </c>
      <c r="I80" s="9">
        <v>236168.6</v>
      </c>
      <c r="J80" s="9">
        <v>-32828.600000000006</v>
      </c>
      <c r="K80" s="9">
        <v>-32828.6</v>
      </c>
    </row>
    <row r="81" spans="1:11">
      <c r="A81" s="8" t="str">
        <v/>
      </c>
      <c r="B81" s="8" t="str">
        <v/>
      </c>
      <c r="C81" s="8" t="str">
        <v>Liabilities</v>
      </c>
      <c r="D81" s="8" t="str">
        <v>Liabilities</v>
      </c>
      <c r="E81" s="20" t="str">
        <v>5750</v>
      </c>
      <c r="F81" s="8" t="str">
        <v>CO2 Tax</v>
      </c>
      <c r="G81" s="9">
        <v>0</v>
      </c>
      <c r="H81" s="9">
        <v>203340</v>
      </c>
      <c r="I81" s="9">
        <v>222904.7</v>
      </c>
      <c r="J81" s="9">
        <v>-19564.700000000012</v>
      </c>
      <c r="K81" s="9">
        <v>-19564.7</v>
      </c>
    </row>
    <row r="82" spans="1:11">
      <c r="A82" s="8" t="str">
        <v/>
      </c>
      <c r="B82" s="8" t="str">
        <v/>
      </c>
      <c r="C82" s="8" t="str">
        <v>Liabilities</v>
      </c>
      <c r="D82" s="8" t="str">
        <v>Liabilities</v>
      </c>
      <c r="E82" s="20" t="str">
        <v>5760</v>
      </c>
      <c r="F82" s="8" t="str">
        <v>Water Tax</v>
      </c>
      <c r="G82" s="9">
        <v>0</v>
      </c>
      <c r="H82" s="9">
        <v>166219</v>
      </c>
      <c r="I82" s="9">
        <v>189882.8</v>
      </c>
      <c r="J82" s="9">
        <v>-23663.799999999988</v>
      </c>
      <c r="K82" s="9">
        <v>-23663.8</v>
      </c>
    </row>
    <row r="83" spans="1:11">
      <c r="A83" s="8" t="str">
        <v/>
      </c>
      <c r="B83" s="8" t="str">
        <v/>
      </c>
      <c r="C83" s="8" t="str">
        <v>Liabilities</v>
      </c>
      <c r="D83" s="8" t="str">
        <v>Liabilities</v>
      </c>
      <c r="E83" s="20" t="str">
        <v>5780</v>
      </c>
      <c r="F83" s="8" t="str">
        <v>VAT Payable</v>
      </c>
      <c r="G83" s="9">
        <v>0</v>
      </c>
      <c r="H83" s="9">
        <v>166219</v>
      </c>
      <c r="I83" s="9">
        <v>191189.5</v>
      </c>
      <c r="J83" s="9">
        <v>-24970.5</v>
      </c>
      <c r="K83" s="9">
        <v>-24970.5</v>
      </c>
    </row>
    <row r="84" spans="1:11">
      <c r="A84" s="8" t="str">
        <v/>
      </c>
      <c r="B84" s="8" t="str">
        <v/>
      </c>
      <c r="C84" s="8" t="str">
        <v>Liabilities</v>
      </c>
      <c r="D84" s="8" t="str">
        <v>Liabilities</v>
      </c>
      <c r="E84" s="20" t="str">
        <v>5810</v>
      </c>
      <c r="F84" s="8" t="str">
        <v>Withholding Taxes Payable</v>
      </c>
      <c r="G84" s="9">
        <v>0</v>
      </c>
      <c r="H84" s="9">
        <v>172783</v>
      </c>
      <c r="I84" s="9">
        <v>203159.3</v>
      </c>
      <c r="J84" s="9">
        <v>-30376.299999999988</v>
      </c>
      <c r="K84" s="9">
        <v>-30376.3</v>
      </c>
    </row>
    <row r="85" spans="1:11">
      <c r="A85" s="8" t="str">
        <v/>
      </c>
      <c r="B85" s="8" t="str">
        <v/>
      </c>
      <c r="C85" s="8" t="str">
        <v>Liabilities</v>
      </c>
      <c r="D85" s="8" t="str">
        <v>Liabilities</v>
      </c>
      <c r="E85" s="20" t="str">
        <v>5820</v>
      </c>
      <c r="F85" s="8" t="str">
        <v>Supplementary Taxes Payable</v>
      </c>
      <c r="G85" s="9">
        <v>0</v>
      </c>
      <c r="H85" s="9">
        <v>172783</v>
      </c>
      <c r="I85" s="9">
        <v>206488.7</v>
      </c>
      <c r="J85" s="9">
        <v>-33705.700000000012</v>
      </c>
      <c r="K85" s="9">
        <v>-33705.699999999997</v>
      </c>
    </row>
    <row r="86" spans="1:11">
      <c r="A86" s="8" t="str">
        <v/>
      </c>
      <c r="B86" s="8" t="str">
        <v/>
      </c>
      <c r="C86" s="8" t="str">
        <v>Liabilities</v>
      </c>
      <c r="D86" s="8" t="str">
        <v>Payroll Liabilities</v>
      </c>
      <c r="E86" s="20" t="str">
        <v>5830</v>
      </c>
      <c r="F86" s="8" t="str">
        <v>Payroll Taxes Payable</v>
      </c>
      <c r="G86" s="9">
        <v>0</v>
      </c>
      <c r="H86" s="9">
        <v>186844</v>
      </c>
      <c r="I86" s="9">
        <v>367401.3</v>
      </c>
      <c r="J86" s="9">
        <v>-180557.3</v>
      </c>
      <c r="K86" s="9">
        <v>-180557.3</v>
      </c>
    </row>
    <row r="87" spans="1:11">
      <c r="A87" s="8" t="str">
        <v/>
      </c>
      <c r="B87" s="8" t="str">
        <v/>
      </c>
      <c r="C87" s="8" t="str">
        <v>Liabilities</v>
      </c>
      <c r="D87" s="8" t="str">
        <v>Liabilities</v>
      </c>
      <c r="E87" s="20" t="str">
        <v>5840</v>
      </c>
      <c r="F87" s="8" t="str">
        <v>Holiday Compensation Payable</v>
      </c>
      <c r="G87" s="9">
        <v>0</v>
      </c>
      <c r="H87" s="9">
        <v>186844</v>
      </c>
      <c r="I87" s="9">
        <v>205477.9</v>
      </c>
      <c r="J87" s="9">
        <v>-18633.899999999994</v>
      </c>
      <c r="K87" s="9">
        <v>-18633.900000000001</v>
      </c>
    </row>
    <row r="88" spans="1:11">
      <c r="A88" s="8" t="str">
        <v/>
      </c>
      <c r="B88" s="8" t="str">
        <v/>
      </c>
      <c r="C88" s="8" t="str">
        <v>Liabilities</v>
      </c>
      <c r="D88" s="8" t="str">
        <v>Liabilities</v>
      </c>
      <c r="E88" s="20" t="str">
        <v>5850</v>
      </c>
      <c r="F88" s="8" t="str">
        <v>Employees Payable</v>
      </c>
      <c r="G88" s="9">
        <v>0</v>
      </c>
      <c r="H88" s="9">
        <v>186339</v>
      </c>
      <c r="I88" s="9">
        <v>207085.1</v>
      </c>
      <c r="J88" s="9">
        <v>-20746.100000000006</v>
      </c>
      <c r="K88" s="9">
        <v>-20746.099999999999</v>
      </c>
    </row>
    <row r="89" spans="1:11">
      <c r="A89" s="8" t="str">
        <v/>
      </c>
      <c r="B89" s="8" t="str">
        <v/>
      </c>
      <c r="C89" s="8" t="str">
        <v>Liabilities</v>
      </c>
      <c r="D89" s="8" t="str">
        <v>Liabilities</v>
      </c>
      <c r="E89" s="20" t="str">
        <v>5910</v>
      </c>
      <c r="F89" s="8" t="str">
        <v>Dividends for the Fiscal Year</v>
      </c>
      <c r="G89" s="9">
        <v>0</v>
      </c>
      <c r="H89" s="9">
        <v>186339</v>
      </c>
      <c r="I89" s="9">
        <v>217968.3</v>
      </c>
      <c r="J89" s="9">
        <v>-31629.299999999988</v>
      </c>
      <c r="K89" s="9">
        <v>-31629.3</v>
      </c>
    </row>
    <row r="90" spans="1:11">
      <c r="A90" s="8" t="str">
        <v/>
      </c>
      <c r="B90" s="8" t="str">
        <v/>
      </c>
      <c r="C90" s="8" t="str">
        <v>Liabilities</v>
      </c>
      <c r="D90" s="8" t="str">
        <v>Liabilities</v>
      </c>
      <c r="E90" s="20" t="str">
        <v>5920</v>
      </c>
      <c r="F90" s="8" t="str">
        <v>Corporate Taxes Payable</v>
      </c>
      <c r="G90" s="9">
        <v>0</v>
      </c>
      <c r="H90" s="9">
        <v>166385</v>
      </c>
      <c r="I90" s="9">
        <v>190388.9</v>
      </c>
      <c r="J90" s="9">
        <v>-24003.899999999994</v>
      </c>
      <c r="K90" s="9">
        <v>-24003.9</v>
      </c>
    </row>
    <row r="91" spans="1:11">
      <c r="A91" s="8" t="str">
        <v/>
      </c>
      <c r="B91" s="8" t="str">
        <v/>
      </c>
      <c r="C91" s="8" t="str">
        <v>Liabilities</v>
      </c>
      <c r="D91" s="8" t="str">
        <v>Liabilities</v>
      </c>
      <c r="E91" s="20" t="str">
        <v>5950</v>
      </c>
      <c r="F91" s="8" t="str">
        <v>Other Accrued Expenses and Deferred Income</v>
      </c>
      <c r="G91" s="9">
        <v>0</v>
      </c>
      <c r="H91" s="9">
        <v>166385</v>
      </c>
      <c r="I91" s="9">
        <v>193575.1</v>
      </c>
      <c r="J91" s="9">
        <v>-27190.100000000006</v>
      </c>
      <c r="K91" s="9">
        <v>-27190.1</v>
      </c>
    </row>
    <row r="92" spans="1:11">
      <c r="A92" s="8" t="str">
        <v/>
      </c>
      <c r="B92" s="8" t="str">
        <v/>
      </c>
      <c r="C92" s="8" t="str">
        <v>Expense</v>
      </c>
      <c r="D92" s="8" t="str">
        <v/>
      </c>
      <c r="E92" s="20" t="str">
        <v>60410</v>
      </c>
      <c r="F92" s="8" t="str">
        <v>Utilities Expense - Power Plant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</row>
    <row r="93" spans="1:11">
      <c r="A93" s="8" t="str">
        <v/>
      </c>
      <c r="B93" s="8" t="str">
        <v/>
      </c>
      <c r="C93" s="8" t="str">
        <v>Income</v>
      </c>
      <c r="D93" s="8" t="str">
        <v>Income, Product Sales</v>
      </c>
      <c r="E93" s="20" t="str">
        <v>6110</v>
      </c>
      <c r="F93" s="8" t="str">
        <v>Sales, Retail - Dom.</v>
      </c>
      <c r="G93" s="9">
        <v>0</v>
      </c>
      <c r="H93" s="9">
        <v>135417.60000000001</v>
      </c>
      <c r="I93" s="9">
        <v>361749.12</v>
      </c>
      <c r="J93" s="9">
        <v>-226331.51999999999</v>
      </c>
      <c r="K93" s="9">
        <v>-226331.51999999999</v>
      </c>
    </row>
    <row r="94" spans="1:11">
      <c r="A94" s="8" t="str">
        <v/>
      </c>
      <c r="B94" s="8" t="str">
        <v/>
      </c>
      <c r="C94" s="8" t="str">
        <v>Income</v>
      </c>
      <c r="D94" s="8" t="str">
        <v>Income, Product Sales</v>
      </c>
      <c r="E94" s="20" t="str">
        <v>6120</v>
      </c>
      <c r="F94" s="8" t="str">
        <v>Sales, Retail - EU</v>
      </c>
      <c r="G94" s="9">
        <v>0</v>
      </c>
      <c r="H94" s="9">
        <v>169272</v>
      </c>
      <c r="I94" s="9">
        <v>415652.7</v>
      </c>
      <c r="J94" s="9">
        <v>-246380.7</v>
      </c>
      <c r="K94" s="9">
        <v>-246380.69999999998</v>
      </c>
    </row>
    <row r="95" spans="1:11">
      <c r="A95" s="8" t="str">
        <v/>
      </c>
      <c r="B95" s="8" t="str">
        <v/>
      </c>
      <c r="C95" s="8" t="str">
        <v>Income</v>
      </c>
      <c r="D95" s="8" t="str">
        <v>Income, Product Sales</v>
      </c>
      <c r="E95" s="20" t="str">
        <v>6130</v>
      </c>
      <c r="F95" s="8" t="str">
        <v>Sales, Retail - Export</v>
      </c>
      <c r="G95" s="9">
        <v>0</v>
      </c>
      <c r="H95" s="9">
        <v>176925</v>
      </c>
      <c r="I95" s="9">
        <v>541895.5</v>
      </c>
      <c r="J95" s="9">
        <v>-364970.5</v>
      </c>
      <c r="K95" s="9">
        <v>-364970.5</v>
      </c>
    </row>
    <row r="96" spans="1:11">
      <c r="A96" s="8" t="str">
        <v/>
      </c>
      <c r="B96" s="8" t="str">
        <v/>
      </c>
      <c r="C96" s="8" t="str">
        <v>Income</v>
      </c>
      <c r="D96" s="8" t="str">
        <v>Income, Product Sales</v>
      </c>
      <c r="E96" s="20" t="str">
        <v>6190</v>
      </c>
      <c r="F96" s="8" t="str">
        <v>Job Sales Applied, Retail</v>
      </c>
      <c r="G96" s="9">
        <v>0</v>
      </c>
      <c r="H96" s="9">
        <v>176925</v>
      </c>
      <c r="I96" s="9">
        <v>383652.1</v>
      </c>
      <c r="J96" s="9">
        <v>-206727.09999999998</v>
      </c>
      <c r="K96" s="9">
        <v>-206727.1</v>
      </c>
    </row>
    <row r="97" spans="1:11">
      <c r="A97" s="8" t="str">
        <v/>
      </c>
      <c r="B97" s="8" t="str">
        <v/>
      </c>
      <c r="C97" s="8" t="str">
        <v>Income</v>
      </c>
      <c r="D97" s="8" t="str">
        <v>Income, Product Sales</v>
      </c>
      <c r="E97" s="20" t="str">
        <v>6191</v>
      </c>
      <c r="F97" s="8" t="str">
        <v>Job Sales Adjmt., Retail</v>
      </c>
      <c r="G97" s="9">
        <v>0</v>
      </c>
      <c r="H97" s="9">
        <v>186407</v>
      </c>
      <c r="I97" s="9">
        <v>408295.4</v>
      </c>
      <c r="J97" s="9">
        <v>-221888.40000000002</v>
      </c>
      <c r="K97" s="9">
        <v>-221888.4</v>
      </c>
    </row>
    <row r="98" spans="1:11">
      <c r="A98" s="8" t="str">
        <v/>
      </c>
      <c r="B98" s="8" t="str">
        <v/>
      </c>
      <c r="C98" s="8" t="str">
        <v>Income</v>
      </c>
      <c r="D98" s="8" t="str">
        <v>Income, Product Sales</v>
      </c>
      <c r="E98" s="20" t="str">
        <v>6210</v>
      </c>
      <c r="F98" s="8" t="str">
        <v>Sales, Raw Materials - Dom.</v>
      </c>
      <c r="G98" s="9">
        <v>0</v>
      </c>
      <c r="H98" s="9">
        <v>149125.6</v>
      </c>
      <c r="I98" s="9">
        <v>320163.68</v>
      </c>
      <c r="J98" s="9">
        <v>-171038.07999999999</v>
      </c>
      <c r="K98" s="9">
        <v>-171038.07999999999</v>
      </c>
    </row>
    <row r="99" spans="1:11">
      <c r="A99" s="8" t="str">
        <v/>
      </c>
      <c r="B99" s="8" t="str">
        <v/>
      </c>
      <c r="C99" s="8" t="str">
        <v>Income</v>
      </c>
      <c r="D99" s="8" t="str">
        <v>Income, Product Sales</v>
      </c>
      <c r="E99" s="20" t="str">
        <v>6220</v>
      </c>
      <c r="F99" s="8" t="str">
        <v>Sales, Raw Materials - EU</v>
      </c>
      <c r="G99" s="9">
        <v>0</v>
      </c>
      <c r="H99" s="9">
        <v>174894</v>
      </c>
      <c r="I99" s="9">
        <v>520757.8</v>
      </c>
      <c r="J99" s="9">
        <v>-345863.8</v>
      </c>
      <c r="K99" s="9">
        <v>-345863.8</v>
      </c>
    </row>
    <row r="100" spans="1:11">
      <c r="A100" s="8" t="str">
        <v/>
      </c>
      <c r="B100" s="8" t="str">
        <v/>
      </c>
      <c r="C100" s="8" t="str">
        <v>Income</v>
      </c>
      <c r="D100" s="8" t="str">
        <v>Income, Product Sales</v>
      </c>
      <c r="E100" s="20" t="str">
        <v>6230</v>
      </c>
      <c r="F100" s="8" t="str">
        <v>Sales, Raw Materials - Export</v>
      </c>
      <c r="G100" s="9">
        <v>0</v>
      </c>
      <c r="H100" s="9">
        <v>174894</v>
      </c>
      <c r="I100" s="9">
        <v>421448.6</v>
      </c>
      <c r="J100" s="9">
        <v>-246554.59999999998</v>
      </c>
      <c r="K100" s="9">
        <v>-246554.6</v>
      </c>
    </row>
    <row r="101" spans="1:11">
      <c r="A101" s="8" t="str">
        <v/>
      </c>
      <c r="B101" s="8" t="str">
        <v/>
      </c>
      <c r="C101" s="8" t="str">
        <v>Income</v>
      </c>
      <c r="D101" s="8" t="str">
        <v>Income, Product Sales</v>
      </c>
      <c r="E101" s="20" t="str">
        <v>6290</v>
      </c>
      <c r="F101" s="8" t="str">
        <v>Job Sales Applied, Raw Mat.</v>
      </c>
      <c r="G101" s="9">
        <v>0</v>
      </c>
      <c r="H101" s="9">
        <v>175680</v>
      </c>
      <c r="I101" s="9">
        <v>477151.8</v>
      </c>
      <c r="J101" s="9">
        <v>-301471.8</v>
      </c>
      <c r="K101" s="9">
        <v>-301471.8</v>
      </c>
    </row>
    <row r="102" spans="1:11">
      <c r="A102" s="8" t="str">
        <v/>
      </c>
      <c r="B102" s="8" t="str">
        <v/>
      </c>
      <c r="C102" s="8" t="str">
        <v>Income</v>
      </c>
      <c r="D102" s="8" t="str">
        <v>Income, Product Sales</v>
      </c>
      <c r="E102" s="20" t="str">
        <v>6291</v>
      </c>
      <c r="F102" s="8" t="str">
        <v>Job Sales Adjmt., Raw Mat.</v>
      </c>
      <c r="G102" s="9">
        <v>0</v>
      </c>
      <c r="H102" s="9">
        <v>175680</v>
      </c>
      <c r="I102" s="9">
        <v>438362.5</v>
      </c>
      <c r="J102" s="9">
        <v>-262682.5</v>
      </c>
      <c r="K102" s="9">
        <v>-262682.5</v>
      </c>
    </row>
    <row r="103" spans="1:11">
      <c r="A103" s="8" t="str">
        <v/>
      </c>
      <c r="B103" s="8" t="str">
        <v/>
      </c>
      <c r="C103" s="8" t="str">
        <v>Income</v>
      </c>
      <c r="D103" s="8" t="str">
        <v>Income, Services</v>
      </c>
      <c r="E103" s="20" t="str">
        <v>6410</v>
      </c>
      <c r="F103" s="8" t="str">
        <v>Sales, Resources - Dom.</v>
      </c>
      <c r="G103" s="9">
        <v>0</v>
      </c>
      <c r="H103" s="9">
        <v>158885.45000000001</v>
      </c>
      <c r="I103" s="9">
        <v>446424.55</v>
      </c>
      <c r="J103" s="9">
        <v>-287539.09999999998</v>
      </c>
      <c r="K103" s="9">
        <v>-287539.09999999998</v>
      </c>
    </row>
    <row r="104" spans="1:11">
      <c r="A104" s="8" t="str">
        <v/>
      </c>
      <c r="B104" s="8" t="str">
        <v/>
      </c>
      <c r="C104" s="8" t="str">
        <v>Income</v>
      </c>
      <c r="D104" s="8" t="str">
        <v>Income, Services</v>
      </c>
      <c r="E104" s="20" t="str">
        <v>6420</v>
      </c>
      <c r="F104" s="8" t="str">
        <v>Sales, Resources - EU</v>
      </c>
      <c r="G104" s="9">
        <v>0</v>
      </c>
      <c r="H104" s="9">
        <v>174774</v>
      </c>
      <c r="I104" s="9">
        <v>460440.1</v>
      </c>
      <c r="J104" s="9">
        <v>-285666.09999999998</v>
      </c>
      <c r="K104" s="9">
        <v>-285666.09999999998</v>
      </c>
    </row>
    <row r="105" spans="1:11">
      <c r="A105" s="8" t="str">
        <v/>
      </c>
      <c r="B105" s="8" t="str">
        <v/>
      </c>
      <c r="C105" s="8" t="str">
        <v>Income</v>
      </c>
      <c r="D105" s="8" t="str">
        <v>Income, Services</v>
      </c>
      <c r="E105" s="20" t="str">
        <v>6430</v>
      </c>
      <c r="F105" s="8" t="str">
        <v>Sales, Resources - Export</v>
      </c>
      <c r="G105" s="9">
        <v>0</v>
      </c>
      <c r="H105" s="9">
        <v>195922</v>
      </c>
      <c r="I105" s="9">
        <v>459947</v>
      </c>
      <c r="J105" s="9">
        <v>-264025</v>
      </c>
      <c r="K105" s="9">
        <v>-264025</v>
      </c>
    </row>
    <row r="106" spans="1:11">
      <c r="A106" s="8" t="str">
        <v/>
      </c>
      <c r="B106" s="8" t="str">
        <v/>
      </c>
      <c r="C106" s="8" t="str">
        <v>Income</v>
      </c>
      <c r="D106" s="8" t="str">
        <v>Income, Services</v>
      </c>
      <c r="E106" s="20" t="str">
        <v>6490</v>
      </c>
      <c r="F106" s="8" t="str">
        <v>Job Sales Applied, Resources</v>
      </c>
      <c r="G106" s="9">
        <v>0</v>
      </c>
      <c r="H106" s="9">
        <v>195922</v>
      </c>
      <c r="I106" s="9">
        <v>537471.9</v>
      </c>
      <c r="J106" s="9">
        <v>-341549.9</v>
      </c>
      <c r="K106" s="9">
        <v>-341549.9</v>
      </c>
    </row>
    <row r="107" spans="1:11">
      <c r="A107" s="8" t="str">
        <v/>
      </c>
      <c r="B107" s="8" t="str">
        <v/>
      </c>
      <c r="C107" s="8" t="str">
        <v>Income</v>
      </c>
      <c r="D107" s="8" t="str">
        <v>Income, Services</v>
      </c>
      <c r="E107" s="20" t="str">
        <v>6491</v>
      </c>
      <c r="F107" s="8" t="str">
        <v>Job Sales Adjmt., Resources</v>
      </c>
      <c r="G107" s="9">
        <v>0</v>
      </c>
      <c r="H107" s="9">
        <v>179614</v>
      </c>
      <c r="I107" s="9">
        <v>400661.1</v>
      </c>
      <c r="J107" s="9">
        <v>-221047.09999999998</v>
      </c>
      <c r="K107" s="9">
        <v>-221047.1</v>
      </c>
    </row>
    <row r="108" spans="1:11">
      <c r="A108" s="8" t="str">
        <v/>
      </c>
      <c r="B108" s="8" t="str">
        <v/>
      </c>
      <c r="C108" s="8" t="str">
        <v>Income</v>
      </c>
      <c r="D108" s="8" t="str">
        <v>Income, Services</v>
      </c>
      <c r="E108" s="20" t="str">
        <v>6610</v>
      </c>
      <c r="F108" s="8" t="str">
        <v>Sales, Other Job Expenses</v>
      </c>
      <c r="G108" s="9">
        <v>0</v>
      </c>
      <c r="H108" s="9">
        <v>143691.20000000001</v>
      </c>
      <c r="I108" s="9">
        <v>326815.35999999999</v>
      </c>
      <c r="J108" s="9">
        <v>-183124.15999999997</v>
      </c>
      <c r="K108" s="9">
        <v>-183124.16</v>
      </c>
    </row>
    <row r="109" spans="1:11">
      <c r="A109" s="8" t="str">
        <v/>
      </c>
      <c r="B109" s="8" t="str">
        <v/>
      </c>
      <c r="C109" s="8" t="str">
        <v>Income</v>
      </c>
      <c r="D109" s="8" t="str">
        <v>Income, Services</v>
      </c>
      <c r="E109" s="20" t="str">
        <v>6620</v>
      </c>
      <c r="F109" s="8" t="str">
        <v>Job Sales</v>
      </c>
      <c r="G109" s="9">
        <v>0</v>
      </c>
      <c r="H109" s="9">
        <v>165319</v>
      </c>
      <c r="I109" s="9">
        <v>435143.6</v>
      </c>
      <c r="J109" s="9">
        <v>-269824.59999999998</v>
      </c>
      <c r="K109" s="9">
        <v>-269824.59999999998</v>
      </c>
    </row>
    <row r="110" spans="1:11">
      <c r="A110" s="8" t="str">
        <v/>
      </c>
      <c r="B110" s="8" t="str">
        <v/>
      </c>
      <c r="C110" s="8" t="str">
        <v>Income</v>
      </c>
      <c r="D110" s="8" t="str">
        <v>Income, Services</v>
      </c>
      <c r="E110" s="20" t="str">
        <v>6710</v>
      </c>
      <c r="F110" s="8" t="str">
        <v>Consulting Fees - Dom.</v>
      </c>
      <c r="G110" s="9">
        <v>0</v>
      </c>
      <c r="H110" s="9">
        <v>150289.99</v>
      </c>
      <c r="I110" s="9">
        <v>393664.89</v>
      </c>
      <c r="J110" s="9">
        <v>-243374.90000000002</v>
      </c>
      <c r="K110" s="9">
        <v>-243374.9</v>
      </c>
    </row>
    <row r="111" spans="1:11">
      <c r="A111" s="8" t="str">
        <v/>
      </c>
      <c r="B111" s="8" t="str">
        <v/>
      </c>
      <c r="C111" s="8" t="str">
        <v>Income</v>
      </c>
      <c r="D111" s="8" t="str">
        <v>Income, Services</v>
      </c>
      <c r="E111" s="20" t="str">
        <v>6810</v>
      </c>
      <c r="F111" s="8" t="str">
        <v>Fees and Charges Rec. - Dom.</v>
      </c>
      <c r="G111" s="9">
        <v>0</v>
      </c>
      <c r="H111" s="9">
        <v>143037.6</v>
      </c>
      <c r="I111" s="9">
        <v>405136.56</v>
      </c>
      <c r="J111" s="9">
        <v>-262098.96</v>
      </c>
      <c r="K111" s="9">
        <v>-262098.96</v>
      </c>
    </row>
    <row r="112" spans="1:11">
      <c r="A112" s="8" t="str">
        <v/>
      </c>
      <c r="B112" s="8" t="str">
        <v/>
      </c>
      <c r="C112" s="8" t="str">
        <v>Income</v>
      </c>
      <c r="D112" s="8" t="str">
        <v>Sales Discounts</v>
      </c>
      <c r="E112" s="20" t="str">
        <v>6910</v>
      </c>
      <c r="F112" s="8" t="str">
        <v>Discount Granted</v>
      </c>
      <c r="G112" s="9">
        <v>0</v>
      </c>
      <c r="H112" s="9">
        <v>178797</v>
      </c>
      <c r="I112" s="9">
        <v>407057.8</v>
      </c>
      <c r="J112" s="9">
        <v>-228260.8</v>
      </c>
      <c r="K112" s="9">
        <v>-228260.8</v>
      </c>
    </row>
    <row r="113" spans="1:11">
      <c r="A113" s="8" t="str">
        <v/>
      </c>
      <c r="B113" s="8" t="str">
        <v/>
      </c>
      <c r="C113" s="8" t="str">
        <v>Cost of Goods Sold</v>
      </c>
      <c r="D113" s="8" t="str">
        <v>Materials</v>
      </c>
      <c r="E113" s="20" t="str">
        <v>7110</v>
      </c>
      <c r="F113" s="8" t="str">
        <v>Purch., Retail - Dom.</v>
      </c>
      <c r="G113" s="9">
        <v>0</v>
      </c>
      <c r="H113" s="9">
        <v>318850.8</v>
      </c>
      <c r="I113" s="8">
        <v>155711.20000000001</v>
      </c>
      <c r="J113" s="8">
        <v>163139.59999999998</v>
      </c>
      <c r="K113" s="9">
        <v>163139.59999999998</v>
      </c>
    </row>
    <row r="114" spans="1:11">
      <c r="A114" s="8" t="str">
        <v/>
      </c>
      <c r="B114" s="8" t="str">
        <v/>
      </c>
      <c r="C114" s="8" t="str">
        <v>Cost of Goods Sold</v>
      </c>
      <c r="D114" s="8" t="str">
        <v>Materials</v>
      </c>
      <c r="E114" s="20" t="str">
        <v>7120</v>
      </c>
      <c r="F114" s="8" t="str">
        <v>Purch., Retail - EU</v>
      </c>
      <c r="G114" s="9">
        <v>0</v>
      </c>
      <c r="H114" s="9">
        <v>338938.7</v>
      </c>
      <c r="I114" s="9">
        <v>194639</v>
      </c>
      <c r="J114" s="9">
        <v>144299.70000000001</v>
      </c>
      <c r="K114" s="9">
        <v>144299.70000000001</v>
      </c>
    </row>
    <row r="115" spans="1:11">
      <c r="A115" s="8" t="str">
        <v/>
      </c>
      <c r="B115" s="8" t="str">
        <v/>
      </c>
      <c r="C115" s="8" t="str">
        <v>Cost of Goods Sold</v>
      </c>
      <c r="D115" s="8" t="str">
        <v>Materials</v>
      </c>
      <c r="E115" s="20" t="str">
        <v>7130</v>
      </c>
      <c r="F115" s="8" t="str">
        <v>Purch., Retail - Export</v>
      </c>
      <c r="G115" s="9">
        <v>0</v>
      </c>
      <c r="H115" s="9">
        <v>267967</v>
      </c>
      <c r="I115" s="9">
        <v>167821</v>
      </c>
      <c r="J115" s="9">
        <v>100146</v>
      </c>
      <c r="K115" s="9">
        <v>100146</v>
      </c>
    </row>
    <row r="116" spans="1:11">
      <c r="A116" s="8" t="str">
        <v/>
      </c>
      <c r="B116" s="8" t="str">
        <v/>
      </c>
      <c r="C116" s="8" t="str">
        <v>Cost of Goods Sold</v>
      </c>
      <c r="D116" s="8" t="str">
        <v>Materials</v>
      </c>
      <c r="E116" s="20" t="str">
        <v>7140</v>
      </c>
      <c r="F116" s="8" t="str">
        <v>Disc. Received, Retail</v>
      </c>
      <c r="G116" s="9">
        <v>0</v>
      </c>
      <c r="H116" s="9">
        <v>441350.9</v>
      </c>
      <c r="I116" s="9">
        <v>167821</v>
      </c>
      <c r="J116" s="9">
        <v>273529.90000000002</v>
      </c>
      <c r="K116" s="9">
        <v>273529.90000000002</v>
      </c>
    </row>
    <row r="117" spans="1:11">
      <c r="A117" s="8" t="str">
        <v/>
      </c>
      <c r="B117" s="8" t="str">
        <v/>
      </c>
      <c r="C117" s="8" t="str">
        <v>Cost of Goods Sold</v>
      </c>
      <c r="D117" s="8" t="str">
        <v>Materials</v>
      </c>
      <c r="E117" s="20" t="str">
        <v>7150</v>
      </c>
      <c r="F117" s="8" t="str">
        <v>Delivery Expenses, Retail</v>
      </c>
      <c r="G117" s="9">
        <v>0</v>
      </c>
      <c r="H117" s="9">
        <v>254846.07999999999</v>
      </c>
      <c r="I117" s="9">
        <v>159417.60000000001</v>
      </c>
      <c r="J117" s="9">
        <v>95428.479999999981</v>
      </c>
      <c r="K117" s="9">
        <v>95428.479999999996</v>
      </c>
    </row>
    <row r="118" spans="1:11">
      <c r="A118" s="8" t="str">
        <v/>
      </c>
      <c r="B118" s="8" t="str">
        <v/>
      </c>
      <c r="C118" s="8" t="str">
        <v>Cost of Goods Sold</v>
      </c>
      <c r="D118" s="8" t="str">
        <v>Materials</v>
      </c>
      <c r="E118" s="20" t="str">
        <v>7170</v>
      </c>
      <c r="F118" s="8" t="str">
        <v>Inventory Adjmt., Retail</v>
      </c>
      <c r="G118" s="9">
        <v>0</v>
      </c>
      <c r="H118" s="9">
        <v>326200.90000000002</v>
      </c>
      <c r="I118" s="9">
        <v>293313.5</v>
      </c>
      <c r="J118" s="9">
        <v>32887.400000000023</v>
      </c>
      <c r="K118" s="9">
        <v>32887.400000000023</v>
      </c>
    </row>
    <row r="119" spans="1:11">
      <c r="A119" s="8" t="str">
        <v/>
      </c>
      <c r="B119" s="8" t="str">
        <v/>
      </c>
      <c r="C119" s="8" t="str">
        <v>Cost of Goods Sold</v>
      </c>
      <c r="D119" s="8" t="str">
        <v>Materials</v>
      </c>
      <c r="E119" s="20" t="str">
        <v>7180</v>
      </c>
      <c r="F119" s="8" t="str">
        <v>Job Cost Applied, Retail</v>
      </c>
      <c r="G119" s="9">
        <v>0</v>
      </c>
      <c r="H119" s="9">
        <v>262668.90000000002</v>
      </c>
      <c r="I119" s="9">
        <v>178879</v>
      </c>
      <c r="J119" s="9">
        <v>83789.900000000023</v>
      </c>
      <c r="K119" s="9">
        <v>83789.899999999994</v>
      </c>
    </row>
    <row r="120" spans="1:11">
      <c r="A120" s="8" t="str">
        <v/>
      </c>
      <c r="B120" s="8" t="str">
        <v/>
      </c>
      <c r="C120" s="8" t="str">
        <v>Cost of Goods Sold</v>
      </c>
      <c r="D120" s="8" t="str">
        <v>Materials</v>
      </c>
      <c r="E120" s="20" t="str">
        <v>7181</v>
      </c>
      <c r="F120" s="8" t="str">
        <v>Job Cost Adjmt., Retail</v>
      </c>
      <c r="G120" s="9">
        <v>0</v>
      </c>
      <c r="H120" s="9">
        <v>524903.9</v>
      </c>
      <c r="I120" s="9">
        <v>178879</v>
      </c>
      <c r="J120" s="9">
        <v>346024.9</v>
      </c>
      <c r="K120" s="9">
        <v>346024.9</v>
      </c>
    </row>
    <row r="121" spans="1:11">
      <c r="A121" s="8" t="str">
        <v/>
      </c>
      <c r="B121" s="8" t="str">
        <v/>
      </c>
      <c r="C121" s="8" t="str">
        <v>Cost of Goods Sold</v>
      </c>
      <c r="D121" s="8" t="str">
        <v>Materials</v>
      </c>
      <c r="E121" s="20" t="str">
        <v>7190</v>
      </c>
      <c r="F121" s="8" t="str">
        <v>Cost of Retail Sold</v>
      </c>
      <c r="G121" s="9">
        <v>0</v>
      </c>
      <c r="H121" s="9">
        <v>344498.2</v>
      </c>
      <c r="I121" s="9">
        <v>185518</v>
      </c>
      <c r="J121" s="9">
        <v>158980.20000000001</v>
      </c>
      <c r="K121" s="9">
        <v>158980.20000000001</v>
      </c>
    </row>
    <row r="122" spans="1:11">
      <c r="A122" s="8" t="str">
        <v/>
      </c>
      <c r="B122" s="8" t="str">
        <v/>
      </c>
      <c r="C122" s="8" t="str">
        <v>Cost of Goods Sold</v>
      </c>
      <c r="D122" s="8" t="str">
        <v/>
      </c>
      <c r="E122" s="20" t="str">
        <v>7191</v>
      </c>
      <c r="F122" s="8" t="str">
        <v>Direct Cost Applied, Retail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</row>
    <row r="123" spans="1:11">
      <c r="A123" s="8" t="str">
        <v/>
      </c>
      <c r="B123" s="8" t="str">
        <v/>
      </c>
      <c r="C123" s="8" t="str">
        <v>Cost of Goods Sold</v>
      </c>
      <c r="D123" s="8" t="str">
        <v/>
      </c>
      <c r="E123" s="20" t="str">
        <v>7192</v>
      </c>
      <c r="F123" s="8" t="str">
        <v>Overhead Applied, Retail</v>
      </c>
      <c r="G123" s="9">
        <v>0</v>
      </c>
      <c r="H123" s="9">
        <v>0</v>
      </c>
      <c r="I123" s="9">
        <v>0</v>
      </c>
      <c r="J123" s="9">
        <v>0</v>
      </c>
      <c r="K123" s="9">
        <v>0</v>
      </c>
    </row>
    <row r="124" spans="1:11">
      <c r="A124" s="8" t="str">
        <v/>
      </c>
      <c r="B124" s="8" t="str">
        <v/>
      </c>
      <c r="C124" s="8" t="str">
        <v>Cost of Goods Sold</v>
      </c>
      <c r="D124" s="8" t="str">
        <v/>
      </c>
      <c r="E124" s="20" t="str">
        <v>7193</v>
      </c>
      <c r="F124" s="8" t="str">
        <v>Purchase Variance, Retail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</row>
    <row r="125" spans="1:11">
      <c r="A125" s="8" t="str">
        <v/>
      </c>
      <c r="B125" s="8" t="str">
        <v/>
      </c>
      <c r="C125" s="8" t="str">
        <v>Cost of Goods Sold</v>
      </c>
      <c r="D125" s="8" t="str">
        <v>Materials</v>
      </c>
      <c r="E125" s="20" t="str">
        <v>7210</v>
      </c>
      <c r="F125" s="8" t="str">
        <v>Purch., Raw Materials - Dom.</v>
      </c>
      <c r="G125" s="9">
        <v>0</v>
      </c>
      <c r="H125" s="9">
        <v>260812.08</v>
      </c>
      <c r="I125" s="9">
        <v>148414.39999999999</v>
      </c>
      <c r="J125" s="9">
        <v>112397.68</v>
      </c>
      <c r="K125" s="9">
        <v>112397.68</v>
      </c>
    </row>
    <row r="126" spans="1:11">
      <c r="A126" s="8" t="str">
        <v/>
      </c>
      <c r="B126" s="8" t="str">
        <v/>
      </c>
      <c r="C126" s="8" t="str">
        <v>Cost of Goods Sold</v>
      </c>
      <c r="D126" s="8" t="str">
        <v>Materials</v>
      </c>
      <c r="E126" s="20" t="str">
        <v>7220</v>
      </c>
      <c r="F126" s="8" t="str">
        <v>Purch., Raw Materials - EU</v>
      </c>
      <c r="G126" s="9">
        <v>0</v>
      </c>
      <c r="H126" s="9">
        <v>240257.5</v>
      </c>
      <c r="I126" s="9">
        <v>189153</v>
      </c>
      <c r="J126" s="9">
        <v>51104.5</v>
      </c>
      <c r="K126" s="9">
        <v>51104.5</v>
      </c>
    </row>
    <row r="127" spans="1:11">
      <c r="A127" s="8" t="str">
        <v/>
      </c>
      <c r="B127" s="8" t="str">
        <v/>
      </c>
      <c r="C127" s="8" t="str">
        <v>Cost of Goods Sold</v>
      </c>
      <c r="D127" s="8" t="str">
        <v>Materials</v>
      </c>
      <c r="E127" s="20" t="str">
        <v>7230</v>
      </c>
      <c r="F127" s="8" t="str">
        <v>Purch., Raw Materials - Export</v>
      </c>
      <c r="G127" s="9">
        <v>0</v>
      </c>
      <c r="H127" s="9">
        <v>362514.5</v>
      </c>
      <c r="I127" s="9">
        <v>189153</v>
      </c>
      <c r="J127" s="9">
        <v>173361.5</v>
      </c>
      <c r="K127" s="9">
        <v>173361.5</v>
      </c>
    </row>
    <row r="128" spans="1:11">
      <c r="A128" s="8" t="str">
        <v/>
      </c>
      <c r="B128" s="8" t="str">
        <v/>
      </c>
      <c r="C128" s="8" t="str">
        <v>Cost of Goods Sold</v>
      </c>
      <c r="D128" s="8" t="str">
        <v>Materials</v>
      </c>
      <c r="E128" s="20" t="str">
        <v>7240</v>
      </c>
      <c r="F128" s="8" t="str">
        <v>Disc. Received, Raw Materials</v>
      </c>
      <c r="G128" s="9">
        <v>0</v>
      </c>
      <c r="H128" s="9">
        <v>337450.2</v>
      </c>
      <c r="I128" s="9">
        <v>192496</v>
      </c>
      <c r="J128" s="9">
        <v>144954.20000000001</v>
      </c>
      <c r="K128" s="9">
        <v>144954.20000000001</v>
      </c>
    </row>
    <row r="129" spans="1:11">
      <c r="A129" s="8" t="str">
        <v/>
      </c>
      <c r="B129" s="8" t="str">
        <v/>
      </c>
      <c r="C129" s="8" t="str">
        <v>Cost of Goods Sold</v>
      </c>
      <c r="D129" s="8" t="str">
        <v>Materials</v>
      </c>
      <c r="E129" s="20" t="str">
        <v>7250</v>
      </c>
      <c r="F129" s="8" t="str">
        <v>Delivery Expenses, Raw Mat.</v>
      </c>
      <c r="G129" s="9">
        <v>0</v>
      </c>
      <c r="H129" s="9">
        <v>222432.08</v>
      </c>
      <c r="I129" s="9">
        <v>153996.79999999999</v>
      </c>
      <c r="J129" s="9">
        <v>68435.28</v>
      </c>
      <c r="K129" s="9">
        <v>68435.28</v>
      </c>
    </row>
    <row r="130" spans="1:11">
      <c r="A130" s="8" t="str">
        <v/>
      </c>
      <c r="B130" s="8" t="str">
        <v/>
      </c>
      <c r="C130" s="8" t="str">
        <v>Cost of Goods Sold</v>
      </c>
      <c r="D130" s="8" t="str">
        <v>Materials</v>
      </c>
      <c r="E130" s="20" t="str">
        <v>7270</v>
      </c>
      <c r="F130" s="8" t="str">
        <v>Inventory Adjmt., Raw Mat.</v>
      </c>
      <c r="G130" s="9">
        <v>0</v>
      </c>
      <c r="H130" s="9">
        <v>278950.90000000002</v>
      </c>
      <c r="I130" s="9">
        <v>189433</v>
      </c>
      <c r="J130" s="9">
        <v>89517.900000000023</v>
      </c>
      <c r="K130" s="9">
        <v>89517.9</v>
      </c>
    </row>
    <row r="131" spans="1:11">
      <c r="A131" s="8" t="str">
        <v/>
      </c>
      <c r="B131" s="8" t="str">
        <v/>
      </c>
      <c r="C131" s="8" t="str">
        <v>Cost of Goods Sold</v>
      </c>
      <c r="D131" s="8" t="str">
        <v>Materials</v>
      </c>
      <c r="E131" s="20" t="str">
        <v>7280</v>
      </c>
      <c r="F131" s="8" t="str">
        <v>Job Cost Applied, Raw Mat.</v>
      </c>
      <c r="G131" s="9">
        <v>0</v>
      </c>
      <c r="H131" s="9">
        <v>352466.2</v>
      </c>
      <c r="I131" s="9">
        <v>189433</v>
      </c>
      <c r="J131" s="9">
        <v>163033.20000000001</v>
      </c>
      <c r="K131" s="9">
        <v>163033.20000000001</v>
      </c>
    </row>
    <row r="132" spans="1:11">
      <c r="A132" s="8" t="str">
        <v/>
      </c>
      <c r="B132" s="8" t="str">
        <v/>
      </c>
      <c r="C132" s="8" t="str">
        <v>Cost of Goods Sold</v>
      </c>
      <c r="D132" s="8" t="str">
        <v>Materials</v>
      </c>
      <c r="E132" s="20" t="str">
        <v>7281</v>
      </c>
      <c r="F132" s="8" t="str">
        <v>Job Cost Adjmt., Raw Materials</v>
      </c>
      <c r="G132" s="9">
        <v>0</v>
      </c>
      <c r="H132" s="9">
        <v>229429.5</v>
      </c>
      <c r="I132" s="9">
        <v>189781</v>
      </c>
      <c r="J132" s="9">
        <v>39648.5</v>
      </c>
      <c r="K132" s="9">
        <v>39648.5</v>
      </c>
    </row>
    <row r="133" spans="1:11">
      <c r="A133" s="8" t="str">
        <v/>
      </c>
      <c r="B133" s="8" t="str">
        <v/>
      </c>
      <c r="C133" s="8" t="str">
        <v>Cost of Goods Sold</v>
      </c>
      <c r="D133" s="8" t="str">
        <v>Materials</v>
      </c>
      <c r="E133" s="20" t="str">
        <v>7290</v>
      </c>
      <c r="F133" s="8" t="str">
        <v>Cost of Raw Materials Sold</v>
      </c>
      <c r="G133" s="9">
        <v>0</v>
      </c>
      <c r="H133" s="9">
        <v>243946.4</v>
      </c>
      <c r="I133" s="9">
        <v>189781</v>
      </c>
      <c r="J133" s="9">
        <v>54165.399999999994</v>
      </c>
      <c r="K133" s="9">
        <v>54165.4</v>
      </c>
    </row>
    <row r="134" spans="1:11">
      <c r="A134" s="8" t="str">
        <v/>
      </c>
      <c r="B134" s="8" t="str">
        <v/>
      </c>
      <c r="C134" s="8" t="str">
        <v>Cost of Goods Sold</v>
      </c>
      <c r="D134" s="8" t="str">
        <v/>
      </c>
      <c r="E134" s="20" t="str">
        <v>7291</v>
      </c>
      <c r="F134" s="8" t="str">
        <v>Direct Cost Applied, Raw Materials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</row>
    <row r="135" spans="1:11">
      <c r="A135" s="8" t="str">
        <v/>
      </c>
      <c r="B135" s="8" t="str">
        <v/>
      </c>
      <c r="C135" s="8" t="str">
        <v>Cost of Goods Sold</v>
      </c>
      <c r="D135" s="8" t="str">
        <v/>
      </c>
      <c r="E135" s="20" t="str">
        <v>7293</v>
      </c>
      <c r="F135" s="8" t="str">
        <v>Overhead Applied, Raw Materials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</row>
    <row r="136" spans="1:11">
      <c r="A136" s="8" t="str">
        <v/>
      </c>
      <c r="B136" s="8" t="str">
        <v/>
      </c>
      <c r="C136" s="8" t="str">
        <v>Cost of Goods Sold</v>
      </c>
      <c r="D136" s="8" t="str">
        <v>Labor</v>
      </c>
      <c r="E136" s="20" t="str">
        <v>7480</v>
      </c>
      <c r="F136" s="8" t="str">
        <v>Job Cost Applied, Resources</v>
      </c>
      <c r="G136" s="9">
        <v>0</v>
      </c>
      <c r="H136" s="9">
        <v>267821.3</v>
      </c>
      <c r="I136" s="9">
        <v>173542</v>
      </c>
      <c r="J136" s="9">
        <v>94279.299999999988</v>
      </c>
      <c r="K136" s="9">
        <v>94279.3</v>
      </c>
    </row>
    <row r="137" spans="1:11">
      <c r="A137" s="8" t="str">
        <v/>
      </c>
      <c r="B137" s="8" t="str">
        <v/>
      </c>
      <c r="C137" s="8" t="str">
        <v>Cost of Goods Sold</v>
      </c>
      <c r="D137" s="8" t="str">
        <v>Labor</v>
      </c>
      <c r="E137" s="20" t="str">
        <v>7481</v>
      </c>
      <c r="F137" s="8" t="str">
        <v>Job Cost Adjmt., Resources</v>
      </c>
      <c r="G137" s="9">
        <v>0</v>
      </c>
      <c r="H137" s="9">
        <v>213047.3</v>
      </c>
      <c r="I137" s="9">
        <v>173542</v>
      </c>
      <c r="J137" s="9">
        <v>39505.299999999988</v>
      </c>
      <c r="K137" s="9">
        <v>39505.300000000003</v>
      </c>
    </row>
    <row r="138" spans="1:11">
      <c r="A138" s="8" t="str">
        <v/>
      </c>
      <c r="B138" s="8" t="str">
        <v/>
      </c>
      <c r="C138" s="8" t="str">
        <v>Cost of Goods Sold</v>
      </c>
      <c r="D138" s="8" t="str">
        <v>Labor</v>
      </c>
      <c r="E138" s="20" t="str">
        <v>7490</v>
      </c>
      <c r="F138" s="8" t="str">
        <v>Cost of Resources Used</v>
      </c>
      <c r="G138" s="9">
        <v>0</v>
      </c>
      <c r="H138" s="9">
        <v>339766.8</v>
      </c>
      <c r="I138" s="9">
        <v>170039</v>
      </c>
      <c r="J138" s="9">
        <v>169727.8</v>
      </c>
      <c r="K138" s="9">
        <v>169727.8</v>
      </c>
    </row>
    <row r="139" spans="1:11">
      <c r="A139" s="8" t="str">
        <v/>
      </c>
      <c r="B139" s="8" t="str">
        <v/>
      </c>
      <c r="C139" s="8" t="str">
        <v>Cost of Goods Sold</v>
      </c>
      <c r="D139" s="8" t="str">
        <v>Labor</v>
      </c>
      <c r="E139" s="20" t="str">
        <v>7620</v>
      </c>
      <c r="F139" s="8" t="str">
        <v>Job Costs</v>
      </c>
      <c r="G139" s="9">
        <v>0</v>
      </c>
      <c r="H139" s="9">
        <v>239419.4</v>
      </c>
      <c r="I139" s="9">
        <v>170039</v>
      </c>
      <c r="J139" s="9">
        <v>69380.399999999994</v>
      </c>
      <c r="K139" s="9">
        <v>69380.399999999994</v>
      </c>
    </row>
    <row r="140" spans="1:11">
      <c r="A140" s="8" t="str">
        <v/>
      </c>
      <c r="B140" s="8" t="str">
        <v/>
      </c>
      <c r="C140" s="8" t="str">
        <v>Expense</v>
      </c>
      <c r="D140" s="8" t="str">
        <v>Utilities Expense</v>
      </c>
      <c r="E140" s="20" t="str">
        <v>8110</v>
      </c>
      <c r="F140" s="8" t="str">
        <v>Cleaning</v>
      </c>
      <c r="G140" s="9">
        <v>0</v>
      </c>
      <c r="H140" s="9">
        <v>278854.40000000002</v>
      </c>
      <c r="I140" s="9">
        <v>142957.6</v>
      </c>
      <c r="J140" s="9">
        <v>135896.80000000002</v>
      </c>
      <c r="K140" s="9">
        <v>135896.79999999999</v>
      </c>
    </row>
    <row r="141" spans="1:11">
      <c r="A141" s="8" t="str">
        <v/>
      </c>
      <c r="B141" s="8" t="str">
        <v/>
      </c>
      <c r="C141" s="8" t="str">
        <v>Expense</v>
      </c>
      <c r="D141" s="8" t="str">
        <v>Utilities Expense</v>
      </c>
      <c r="E141" s="20" t="str">
        <v>8120</v>
      </c>
      <c r="F141" s="8" t="str">
        <v>Electricity and Heating</v>
      </c>
      <c r="G141" s="9">
        <v>0</v>
      </c>
      <c r="H141" s="9">
        <v>254209.68</v>
      </c>
      <c r="I141" s="9">
        <v>142957.6</v>
      </c>
      <c r="J141" s="9">
        <v>111252.07999999999</v>
      </c>
      <c r="K141" s="9">
        <v>111252.08</v>
      </c>
    </row>
    <row r="142" spans="1:11">
      <c r="A142" s="8" t="str">
        <v/>
      </c>
      <c r="B142" s="8" t="str">
        <v/>
      </c>
      <c r="C142" s="8" t="str">
        <v>Expense</v>
      </c>
      <c r="D142" s="8" t="str">
        <v>Utilities Expense</v>
      </c>
      <c r="E142" s="20" t="str">
        <v>8130</v>
      </c>
      <c r="F142" s="8" t="str">
        <v>Repairs and Maintenance</v>
      </c>
      <c r="G142" s="9">
        <v>0</v>
      </c>
      <c r="H142" s="9">
        <v>274342.56</v>
      </c>
      <c r="I142" s="9">
        <v>143772.79999999999</v>
      </c>
      <c r="J142" s="9">
        <v>130569.76000000001</v>
      </c>
      <c r="K142" s="9">
        <v>130569.76</v>
      </c>
    </row>
    <row r="143" spans="1:11">
      <c r="A143" s="8" t="str">
        <v/>
      </c>
      <c r="B143" s="8" t="str">
        <v/>
      </c>
      <c r="C143" s="8" t="str">
        <v>Expense</v>
      </c>
      <c r="D143" s="8" t="str">
        <v>Utilities Expense</v>
      </c>
      <c r="E143" s="20" t="str">
        <v>8210</v>
      </c>
      <c r="F143" s="8" t="str">
        <v>Office Supplies</v>
      </c>
      <c r="G143" s="9">
        <v>0</v>
      </c>
      <c r="H143" s="9">
        <v>220943.28</v>
      </c>
      <c r="I143" s="9">
        <v>143772.79999999999</v>
      </c>
      <c r="J143" s="9">
        <v>77170.48000000001</v>
      </c>
      <c r="K143" s="9">
        <v>77170.48</v>
      </c>
    </row>
    <row r="144" spans="1:11">
      <c r="A144" s="8" t="str">
        <v/>
      </c>
      <c r="B144" s="8" t="str">
        <v/>
      </c>
      <c r="C144" s="8" t="str">
        <v>Expense</v>
      </c>
      <c r="D144" s="8" t="str">
        <v>Utilities Expense</v>
      </c>
      <c r="E144" s="20" t="str">
        <v>8230</v>
      </c>
      <c r="F144" s="8" t="str">
        <v>Phone and Fax</v>
      </c>
      <c r="G144" s="9">
        <v>0</v>
      </c>
      <c r="H144" s="9">
        <v>262192.88</v>
      </c>
      <c r="I144" s="9">
        <v>143351.20000000001</v>
      </c>
      <c r="J144" s="9">
        <v>118841.68</v>
      </c>
      <c r="K144" s="9">
        <v>118841.68</v>
      </c>
    </row>
    <row r="145" spans="1:11">
      <c r="A145" s="8" t="str">
        <v/>
      </c>
      <c r="B145" s="8" t="str">
        <v/>
      </c>
      <c r="C145" s="8" t="str">
        <v>Expense</v>
      </c>
      <c r="D145" s="8" t="str">
        <v>Utilities Expense</v>
      </c>
      <c r="E145" s="20" t="str">
        <v>8240</v>
      </c>
      <c r="F145" s="8" t="str">
        <v>Postage</v>
      </c>
      <c r="G145" s="9">
        <v>0</v>
      </c>
      <c r="H145" s="9">
        <v>351995.6</v>
      </c>
      <c r="I145" s="9">
        <v>179189</v>
      </c>
      <c r="J145" s="9">
        <v>172806.59999999998</v>
      </c>
      <c r="K145" s="9">
        <v>172806.6</v>
      </c>
    </row>
    <row r="146" spans="1:11">
      <c r="A146" s="8" t="str">
        <v/>
      </c>
      <c r="B146" s="8" t="str">
        <v/>
      </c>
      <c r="C146" s="8" t="str">
        <v>Expense</v>
      </c>
      <c r="D146" s="8" t="str">
        <v>Expense</v>
      </c>
      <c r="E146" s="20" t="str">
        <v>8310</v>
      </c>
      <c r="F146" s="8" t="str">
        <v>Software</v>
      </c>
      <c r="G146" s="9">
        <v>0</v>
      </c>
      <c r="H146" s="9">
        <v>281603.36</v>
      </c>
      <c r="I146" s="9">
        <v>148885.6</v>
      </c>
      <c r="J146" s="9">
        <v>132717.75999999998</v>
      </c>
      <c r="K146" s="9">
        <v>132717.76000000001</v>
      </c>
    </row>
    <row r="147" spans="1:11">
      <c r="A147" s="8" t="str">
        <v/>
      </c>
      <c r="B147" s="8" t="str">
        <v/>
      </c>
      <c r="C147" s="8" t="str">
        <v>Expense</v>
      </c>
      <c r="D147" s="8" t="str">
        <v>Expense</v>
      </c>
      <c r="E147" s="20" t="str">
        <v>8320</v>
      </c>
      <c r="F147" s="8" t="str">
        <v>Consultant Services</v>
      </c>
      <c r="G147" s="9">
        <v>0</v>
      </c>
      <c r="H147" s="9">
        <v>323762.81</v>
      </c>
      <c r="I147" s="9">
        <v>169188.18</v>
      </c>
      <c r="J147" s="9">
        <v>154574.63</v>
      </c>
      <c r="K147" s="9">
        <v>154574.63</v>
      </c>
    </row>
    <row r="148" spans="1:11">
      <c r="A148" s="8" t="str">
        <v/>
      </c>
      <c r="B148" s="8" t="str">
        <v/>
      </c>
      <c r="C148" s="8" t="str">
        <v>Expense</v>
      </c>
      <c r="D148" s="8" t="str">
        <v>Expense</v>
      </c>
      <c r="E148" s="20" t="str">
        <v>8330</v>
      </c>
      <c r="F148" s="8" t="str">
        <v>Other Computer Expenses</v>
      </c>
      <c r="G148" s="9">
        <v>0</v>
      </c>
      <c r="H148" s="9">
        <v>172827.51999999999</v>
      </c>
      <c r="I148" s="9">
        <v>133934.39999999999</v>
      </c>
      <c r="J148" s="9">
        <v>38893.119999999995</v>
      </c>
      <c r="K148" s="9">
        <v>38893.120000000003</v>
      </c>
    </row>
    <row r="149" spans="1:11">
      <c r="A149" s="8" t="str">
        <v/>
      </c>
      <c r="B149" s="8" t="str">
        <v/>
      </c>
      <c r="C149" s="8" t="str">
        <v>Expense</v>
      </c>
      <c r="D149" s="8" t="str">
        <v>Advertising Expense</v>
      </c>
      <c r="E149" s="20" t="str">
        <v>8410</v>
      </c>
      <c r="F149" s="8" t="str">
        <v>Advertising</v>
      </c>
      <c r="G149" s="9">
        <v>0</v>
      </c>
      <c r="H149" s="9">
        <v>223692.16</v>
      </c>
      <c r="I149" s="9">
        <v>133934.39999999999</v>
      </c>
      <c r="J149" s="9">
        <v>89757.760000000009</v>
      </c>
      <c r="K149" s="9">
        <v>89757.759999999995</v>
      </c>
    </row>
    <row r="150" spans="1:11">
      <c r="A150" s="8" t="str">
        <v/>
      </c>
      <c r="B150" s="8" t="str">
        <v/>
      </c>
      <c r="C150" s="8" t="str">
        <v>Expense</v>
      </c>
      <c r="D150" s="8" t="str">
        <v>Advertising Expense</v>
      </c>
      <c r="E150" s="20" t="str">
        <v>8420</v>
      </c>
      <c r="F150" s="8" t="str">
        <v>Entertainment and PR</v>
      </c>
      <c r="G150" s="9">
        <v>0</v>
      </c>
      <c r="H150" s="9">
        <v>206959.44</v>
      </c>
      <c r="I150" s="9">
        <v>134829.6</v>
      </c>
      <c r="J150" s="9">
        <v>72129.84</v>
      </c>
      <c r="K150" s="9">
        <v>72129.84</v>
      </c>
    </row>
    <row r="151" spans="1:11">
      <c r="A151" s="8" t="str">
        <v/>
      </c>
      <c r="B151" s="8" t="str">
        <v/>
      </c>
      <c r="C151" s="8" t="str">
        <v>Expense</v>
      </c>
      <c r="D151" s="8" t="str">
        <v>Expense</v>
      </c>
      <c r="E151" s="20" t="str">
        <v>8430</v>
      </c>
      <c r="F151" s="8" t="str">
        <v>Travel</v>
      </c>
      <c r="G151" s="9">
        <v>0</v>
      </c>
      <c r="H151" s="9">
        <v>339804.2</v>
      </c>
      <c r="I151" s="9">
        <v>168537</v>
      </c>
      <c r="J151" s="9">
        <v>171267.20000000001</v>
      </c>
      <c r="K151" s="9">
        <v>171267.20000000001</v>
      </c>
    </row>
    <row r="152" spans="1:11">
      <c r="A152" s="8" t="str">
        <v/>
      </c>
      <c r="B152" s="8" t="str">
        <v/>
      </c>
      <c r="C152" s="8" t="str">
        <v>Expense</v>
      </c>
      <c r="D152" s="8" t="str">
        <v>Expense</v>
      </c>
      <c r="E152" s="20" t="str">
        <v>8450</v>
      </c>
      <c r="F152" s="8" t="str">
        <v>Delivery Expenses</v>
      </c>
      <c r="G152" s="9">
        <v>0</v>
      </c>
      <c r="H152" s="9">
        <v>261475.20000000001</v>
      </c>
      <c r="I152" s="9">
        <v>152500</v>
      </c>
      <c r="J152" s="9">
        <v>108975.20000000001</v>
      </c>
      <c r="K152" s="9">
        <v>108975.2</v>
      </c>
    </row>
    <row r="153" spans="1:11">
      <c r="A153" s="8" t="str">
        <v/>
      </c>
      <c r="B153" s="8" t="str">
        <v/>
      </c>
      <c r="C153" s="8" t="str">
        <v>Expense</v>
      </c>
      <c r="D153" s="8" t="str">
        <v>Expense</v>
      </c>
      <c r="E153" s="20" t="str">
        <v>8510</v>
      </c>
      <c r="F153" s="8" t="str">
        <v>Gasoline and Motor Oil</v>
      </c>
      <c r="G153" s="9">
        <v>0</v>
      </c>
      <c r="H153" s="9">
        <v>277012.40000000002</v>
      </c>
      <c r="I153" s="9">
        <v>152500</v>
      </c>
      <c r="J153" s="9">
        <v>124512.40000000002</v>
      </c>
      <c r="K153" s="9">
        <v>124512.4</v>
      </c>
    </row>
    <row r="154" spans="1:11">
      <c r="A154" s="8" t="str">
        <v/>
      </c>
      <c r="B154" s="8" t="str">
        <v/>
      </c>
      <c r="C154" s="8" t="str">
        <v>Expense</v>
      </c>
      <c r="D154" s="8" t="str">
        <v>Expense</v>
      </c>
      <c r="E154" s="20" t="str">
        <v>8520</v>
      </c>
      <c r="F154" s="8" t="str">
        <v>Registration Fees</v>
      </c>
      <c r="G154" s="9">
        <v>0</v>
      </c>
      <c r="H154" s="9">
        <v>216942.4</v>
      </c>
      <c r="I154" s="9">
        <v>183720</v>
      </c>
      <c r="J154" s="9">
        <v>33222.399999999994</v>
      </c>
      <c r="K154" s="9">
        <v>33222.400000000001</v>
      </c>
    </row>
    <row r="155" spans="1:11">
      <c r="A155" s="8" t="str">
        <v/>
      </c>
      <c r="B155" s="8" t="str">
        <v/>
      </c>
      <c r="C155" s="8" t="str">
        <v>Expense</v>
      </c>
      <c r="D155" s="8" t="str">
        <v>Repairs and Maintenance Expense</v>
      </c>
      <c r="E155" s="20" t="str">
        <v>8530</v>
      </c>
      <c r="F155" s="8" t="str">
        <v>Repairs and Maintenance Expenses</v>
      </c>
      <c r="G155" s="9">
        <v>0</v>
      </c>
      <c r="H155" s="9">
        <v>204485.12</v>
      </c>
      <c r="I155" s="9">
        <v>146976</v>
      </c>
      <c r="J155" s="9">
        <v>57509.119999999995</v>
      </c>
      <c r="K155" s="9">
        <v>57509.120000000003</v>
      </c>
    </row>
    <row r="156" spans="1:11">
      <c r="A156" s="8" t="str">
        <v/>
      </c>
      <c r="B156" s="8" t="str">
        <v/>
      </c>
      <c r="C156" s="8" t="str">
        <v>Expense</v>
      </c>
      <c r="D156" s="8" t="str">
        <v>Other Income &amp; Expenses</v>
      </c>
      <c r="E156" s="20" t="str">
        <v>8610</v>
      </c>
      <c r="F156" s="8" t="str">
        <v>Cash Discrepancies</v>
      </c>
      <c r="G156" s="9">
        <v>0</v>
      </c>
      <c r="H156" s="9">
        <v>298391.8</v>
      </c>
      <c r="I156" s="9">
        <v>177352</v>
      </c>
      <c r="J156" s="9">
        <v>121039.79999999999</v>
      </c>
      <c r="K156" s="9">
        <v>121039.8</v>
      </c>
    </row>
    <row r="157" spans="1:11">
      <c r="A157" s="8" t="str">
        <v/>
      </c>
      <c r="B157" s="8" t="str">
        <v/>
      </c>
      <c r="C157" s="8" t="str">
        <v>Expense</v>
      </c>
      <c r="D157" s="8" t="str">
        <v>Other Income &amp; Expenses</v>
      </c>
      <c r="E157" s="20" t="str">
        <v>8620</v>
      </c>
      <c r="F157" s="8" t="str">
        <v>Bad Debt Expenses</v>
      </c>
      <c r="G157" s="9">
        <v>0</v>
      </c>
      <c r="H157" s="9">
        <v>332061.7</v>
      </c>
      <c r="I157" s="9">
        <v>177352</v>
      </c>
      <c r="J157" s="9">
        <v>154709.70000000001</v>
      </c>
      <c r="K157" s="9">
        <v>154709.70000000001</v>
      </c>
    </row>
    <row r="158" spans="1:11">
      <c r="A158" s="8" t="str">
        <v/>
      </c>
      <c r="B158" s="8" t="str">
        <v/>
      </c>
      <c r="C158" s="8" t="str">
        <v>Expense</v>
      </c>
      <c r="D158" s="8" t="str">
        <v>Other Income &amp; Expenses</v>
      </c>
      <c r="E158" s="20" t="str">
        <v>8630</v>
      </c>
      <c r="F158" s="8" t="str">
        <v>Legal and Accounting Services</v>
      </c>
      <c r="G158" s="9">
        <v>0</v>
      </c>
      <c r="H158" s="9">
        <v>279258.71999999997</v>
      </c>
      <c r="I158" s="9">
        <v>142560</v>
      </c>
      <c r="J158" s="9">
        <v>136698.71999999997</v>
      </c>
      <c r="K158" s="9">
        <v>136698.72</v>
      </c>
    </row>
    <row r="159" spans="1:11">
      <c r="A159" s="8" t="str">
        <v/>
      </c>
      <c r="B159" s="8" t="str">
        <v/>
      </c>
      <c r="C159" s="8" t="str">
        <v>Expense</v>
      </c>
      <c r="D159" s="8" t="str">
        <v>Other Income &amp; Expenses</v>
      </c>
      <c r="E159" s="20" t="str">
        <v>8640</v>
      </c>
      <c r="F159" s="8" t="str">
        <v>Miscellaneous</v>
      </c>
      <c r="G159" s="9">
        <v>0</v>
      </c>
      <c r="H159" s="9">
        <v>167920.72</v>
      </c>
      <c r="I159" s="9">
        <v>142560</v>
      </c>
      <c r="J159" s="9">
        <v>25360.720000000001</v>
      </c>
      <c r="K159" s="9">
        <v>25360.720000000001</v>
      </c>
    </row>
    <row r="160" spans="1:11">
      <c r="A160" s="8" t="str">
        <v/>
      </c>
      <c r="B160" s="8" t="str">
        <v/>
      </c>
      <c r="C160" s="8" t="str">
        <v>Expense</v>
      </c>
      <c r="D160" s="8" t="str">
        <v>Payroll Expense</v>
      </c>
      <c r="E160" s="20" t="str">
        <v>8710</v>
      </c>
      <c r="F160" s="8" t="str">
        <v>Wages</v>
      </c>
      <c r="G160" s="9">
        <v>0</v>
      </c>
      <c r="H160" s="9">
        <v>424630.2</v>
      </c>
      <c r="I160" s="9">
        <v>183374</v>
      </c>
      <c r="J160" s="9">
        <v>241256.2</v>
      </c>
      <c r="K160" s="9">
        <v>241256.2</v>
      </c>
    </row>
    <row r="161" spans="1:11">
      <c r="A161" s="8" t="str">
        <v/>
      </c>
      <c r="B161" s="8" t="str">
        <v/>
      </c>
      <c r="C161" s="8" t="str">
        <v>Expense</v>
      </c>
      <c r="D161" s="8" t="str">
        <v>Payroll Expense</v>
      </c>
      <c r="E161" s="20" t="str">
        <v>8720</v>
      </c>
      <c r="F161" s="8" t="str">
        <v>Salaries</v>
      </c>
      <c r="G161" s="9">
        <v>0</v>
      </c>
      <c r="H161" s="9">
        <v>397923.4</v>
      </c>
      <c r="I161" s="9">
        <v>183374</v>
      </c>
      <c r="J161" s="9">
        <v>214549.40000000002</v>
      </c>
      <c r="K161" s="9">
        <v>214549.4</v>
      </c>
    </row>
    <row r="162" spans="1:11">
      <c r="A162" s="8" t="str">
        <v/>
      </c>
      <c r="B162" s="8" t="str">
        <v/>
      </c>
      <c r="C162" s="8" t="str">
        <v>Expense</v>
      </c>
      <c r="D162" s="8" t="str">
        <v>Payroll Expense</v>
      </c>
      <c r="E162" s="20" t="str">
        <v>8730</v>
      </c>
      <c r="F162" s="8" t="str">
        <v>Pension Contributions</v>
      </c>
      <c r="G162" s="9">
        <v>0</v>
      </c>
      <c r="H162" s="9">
        <v>423781</v>
      </c>
      <c r="I162" s="9">
        <v>163336</v>
      </c>
      <c r="J162" s="9">
        <v>260445</v>
      </c>
      <c r="K162" s="9">
        <v>260445</v>
      </c>
    </row>
    <row r="163" spans="1:11">
      <c r="A163" s="8" t="str">
        <v/>
      </c>
      <c r="B163" s="8" t="str">
        <v/>
      </c>
      <c r="C163" s="8" t="str">
        <v>Expense</v>
      </c>
      <c r="D163" s="8" t="str">
        <v>Payroll Expense</v>
      </c>
      <c r="E163" s="20" t="str">
        <v>8740</v>
      </c>
      <c r="F163" s="8" t="str">
        <v>Holiday Compensation</v>
      </c>
      <c r="G163" s="9">
        <v>0</v>
      </c>
      <c r="H163" s="9">
        <v>378708.8</v>
      </c>
      <c r="I163" s="9">
        <v>163336</v>
      </c>
      <c r="J163" s="9">
        <v>215372.79999999999</v>
      </c>
      <c r="K163" s="9">
        <v>215372.79999999999</v>
      </c>
    </row>
    <row r="164" spans="1:11">
      <c r="A164" s="8" t="str">
        <v/>
      </c>
      <c r="B164" s="8" t="str">
        <v/>
      </c>
      <c r="C164" s="8" t="str">
        <v>Expense</v>
      </c>
      <c r="D164" s="8" t="str">
        <v>Payroll Expense</v>
      </c>
      <c r="E164" s="20" t="str">
        <v>8750</v>
      </c>
      <c r="F164" s="8" t="str">
        <v>Payroll Taxes</v>
      </c>
      <c r="G164" s="9">
        <v>0</v>
      </c>
      <c r="H164" s="9">
        <v>452494.2</v>
      </c>
      <c r="I164" s="9">
        <v>178481</v>
      </c>
      <c r="J164" s="9">
        <v>274013.2</v>
      </c>
      <c r="K164" s="9">
        <v>274013.2</v>
      </c>
    </row>
    <row r="165" spans="1:11">
      <c r="A165" s="8" t="str">
        <v/>
      </c>
      <c r="B165" s="8" t="str">
        <v/>
      </c>
      <c r="C165" s="8" t="str">
        <v>Expense</v>
      </c>
      <c r="D165" s="8" t="str">
        <v>Expense</v>
      </c>
      <c r="E165" s="20" t="str">
        <v>8810</v>
      </c>
      <c r="F165" s="8" t="str">
        <v>Depreciation, Buildings</v>
      </c>
      <c r="G165" s="9">
        <v>0</v>
      </c>
      <c r="H165" s="9">
        <v>434522.6</v>
      </c>
      <c r="I165" s="9">
        <v>178481</v>
      </c>
      <c r="J165" s="9">
        <v>256041.59999999998</v>
      </c>
      <c r="K165" s="9">
        <v>256041.60000000001</v>
      </c>
    </row>
    <row r="166" spans="1:11">
      <c r="A166" s="8" t="str">
        <v/>
      </c>
      <c r="B166" s="8" t="str">
        <v/>
      </c>
      <c r="C166" s="8" t="str">
        <v>Expense</v>
      </c>
      <c r="D166" s="8" t="str">
        <v>Expense</v>
      </c>
      <c r="E166" s="20" t="str">
        <v>8820</v>
      </c>
      <c r="F166" s="8" t="str">
        <v>Depreciation, Equipment</v>
      </c>
      <c r="G166" s="9">
        <v>0</v>
      </c>
      <c r="H166" s="9">
        <v>400017.9</v>
      </c>
      <c r="I166" s="9">
        <v>176608</v>
      </c>
      <c r="J166" s="9">
        <v>223409.90000000002</v>
      </c>
      <c r="K166" s="9">
        <v>223409.9</v>
      </c>
    </row>
    <row r="167" spans="1:11">
      <c r="A167" s="8" t="str">
        <v/>
      </c>
      <c r="B167" s="8" t="str">
        <v/>
      </c>
      <c r="C167" s="8" t="str">
        <v>Expense</v>
      </c>
      <c r="D167" s="8" t="str">
        <v>Expense</v>
      </c>
      <c r="E167" s="20" t="str">
        <v>8830</v>
      </c>
      <c r="F167" s="8" t="str">
        <v>Depreciation, Vehicles</v>
      </c>
      <c r="G167" s="9">
        <v>0</v>
      </c>
      <c r="H167" s="9">
        <v>210403.20000000001</v>
      </c>
      <c r="I167" s="9">
        <v>176608</v>
      </c>
      <c r="J167" s="9">
        <v>33795.200000000012</v>
      </c>
      <c r="K167" s="9">
        <v>33795.199999999997</v>
      </c>
    </row>
    <row r="168" spans="1:11">
      <c r="A168" s="8" t="str">
        <v/>
      </c>
      <c r="B168" s="8" t="str">
        <v/>
      </c>
      <c r="C168" s="8" t="str">
        <v>Expense</v>
      </c>
      <c r="D168" s="8" t="str">
        <v>Expense</v>
      </c>
      <c r="E168" s="20" t="str">
        <v>8840</v>
      </c>
      <c r="F168" s="8" t="str">
        <v>Gains and Losses</v>
      </c>
      <c r="G168" s="9">
        <v>0</v>
      </c>
      <c r="H168" s="9">
        <v>260138.8</v>
      </c>
      <c r="I168" s="9">
        <v>177942</v>
      </c>
      <c r="J168" s="9">
        <v>82196.799999999988</v>
      </c>
      <c r="K168" s="9">
        <v>82196.800000000003</v>
      </c>
    </row>
    <row r="169" spans="1:11">
      <c r="A169" s="8" t="str">
        <v/>
      </c>
      <c r="B169" s="8" t="str">
        <v/>
      </c>
      <c r="C169" s="8" t="str">
        <v>Expense</v>
      </c>
      <c r="D169" s="8" t="str">
        <v>Expense</v>
      </c>
      <c r="E169" s="20" t="str">
        <v>8910</v>
      </c>
      <c r="F169" s="8" t="str">
        <v>Other Costs of Operations</v>
      </c>
      <c r="G169" s="9">
        <v>0</v>
      </c>
      <c r="H169" s="9">
        <v>249152.16</v>
      </c>
      <c r="I169" s="9">
        <v>142353.60000000001</v>
      </c>
      <c r="J169" s="9">
        <v>106798.56</v>
      </c>
      <c r="K169" s="9">
        <v>106798.56</v>
      </c>
    </row>
    <row r="170" spans="1:11">
      <c r="A170" s="8" t="str">
        <v/>
      </c>
      <c r="B170" s="8" t="str">
        <v/>
      </c>
      <c r="C170" s="8" t="str">
        <v>Income</v>
      </c>
      <c r="D170" s="8" t="str">
        <v>Income</v>
      </c>
      <c r="E170" s="20" t="str">
        <v>9110</v>
      </c>
      <c r="F170" s="8" t="str">
        <v>Interest on Bank Balances</v>
      </c>
      <c r="G170" s="9">
        <v>0</v>
      </c>
      <c r="H170" s="9">
        <v>178258</v>
      </c>
      <c r="I170" s="9">
        <v>377592.4</v>
      </c>
      <c r="J170" s="9">
        <v>-199334.40000000002</v>
      </c>
      <c r="K170" s="9">
        <v>-199334.39999999999</v>
      </c>
    </row>
    <row r="171" spans="1:11">
      <c r="A171" s="8" t="str">
        <v/>
      </c>
      <c r="B171" s="8" t="str">
        <v/>
      </c>
      <c r="C171" s="8" t="str">
        <v>Income</v>
      </c>
      <c r="D171" s="8" t="str">
        <v>Income</v>
      </c>
      <c r="E171" s="20" t="str">
        <v>9120</v>
      </c>
      <c r="F171" s="8" t="str">
        <v>Finance Charges from Customers</v>
      </c>
      <c r="G171" s="9">
        <v>0</v>
      </c>
      <c r="H171" s="9">
        <v>178258</v>
      </c>
      <c r="I171" s="9">
        <v>432402.2</v>
      </c>
      <c r="J171" s="9">
        <v>-254144.2</v>
      </c>
      <c r="K171" s="9">
        <v>-254144.2</v>
      </c>
    </row>
    <row r="172" spans="1:11">
      <c r="A172" s="8" t="str">
        <v/>
      </c>
      <c r="B172" s="8" t="str">
        <v/>
      </c>
      <c r="C172" s="8" t="str">
        <v>Income</v>
      </c>
      <c r="D172" s="8" t="str">
        <v>Income</v>
      </c>
      <c r="E172" s="20" t="str">
        <v>9130</v>
      </c>
      <c r="F172" s="8" t="str">
        <v>Payment Discounts Received</v>
      </c>
      <c r="G172" s="9">
        <v>0</v>
      </c>
      <c r="H172" s="9">
        <v>178419</v>
      </c>
      <c r="I172" s="9">
        <v>478315.6</v>
      </c>
      <c r="J172" s="9">
        <v>-299896.59999999998</v>
      </c>
      <c r="K172" s="9">
        <v>-299896.59999999998</v>
      </c>
    </row>
    <row r="173" spans="1:11">
      <c r="A173" s="8" t="str">
        <v/>
      </c>
      <c r="B173" s="8" t="str">
        <v/>
      </c>
      <c r="C173" s="8" t="str">
        <v>Income</v>
      </c>
      <c r="D173" s="8" t="str">
        <v>Income</v>
      </c>
      <c r="E173" s="20" t="str">
        <v>9135</v>
      </c>
      <c r="F173" s="8" t="str">
        <v>PmtDisc. Received - Decreases</v>
      </c>
      <c r="G173" s="9">
        <v>0</v>
      </c>
      <c r="H173" s="9">
        <v>178419</v>
      </c>
      <c r="I173" s="9">
        <v>494640.4</v>
      </c>
      <c r="J173" s="9">
        <v>-316221.40000000002</v>
      </c>
      <c r="K173" s="9">
        <v>-316221.40000000002</v>
      </c>
    </row>
    <row r="174" spans="1:11">
      <c r="A174" s="8" t="str">
        <v/>
      </c>
      <c r="B174" s="8" t="str">
        <v/>
      </c>
      <c r="C174" s="8" t="str">
        <v>Income</v>
      </c>
      <c r="D174" s="8" t="str">
        <v>Income</v>
      </c>
      <c r="E174" s="20" t="str">
        <v>9140</v>
      </c>
      <c r="F174" s="8" t="str">
        <v>Invoice Rounding</v>
      </c>
      <c r="G174" s="9">
        <v>0</v>
      </c>
      <c r="H174" s="9">
        <v>192943</v>
      </c>
      <c r="I174" s="9">
        <v>429688.4</v>
      </c>
      <c r="J174" s="9">
        <v>-236745.40000000002</v>
      </c>
      <c r="K174" s="9">
        <v>-236745.4</v>
      </c>
    </row>
    <row r="175" spans="1:11">
      <c r="A175" s="8" t="str">
        <v/>
      </c>
      <c r="B175" s="8" t="str">
        <v/>
      </c>
      <c r="C175" s="8" t="str">
        <v>Income</v>
      </c>
      <c r="D175" s="8" t="str">
        <v>Income</v>
      </c>
      <c r="E175" s="20" t="str">
        <v>9150</v>
      </c>
      <c r="F175" s="8" t="str">
        <v>Application Rounding</v>
      </c>
      <c r="G175" s="9">
        <v>0</v>
      </c>
      <c r="H175" s="9">
        <v>192943</v>
      </c>
      <c r="I175" s="9">
        <v>447302</v>
      </c>
      <c r="J175" s="9">
        <v>-254359</v>
      </c>
      <c r="K175" s="9">
        <v>-254359</v>
      </c>
    </row>
    <row r="176" spans="1:11">
      <c r="A176" s="8" t="str">
        <v/>
      </c>
      <c r="B176" s="8" t="str">
        <v/>
      </c>
      <c r="C176" s="8" t="str">
        <v>Income</v>
      </c>
      <c r="D176" s="8" t="str">
        <v>Income</v>
      </c>
      <c r="E176" s="20" t="str">
        <v>9160</v>
      </c>
      <c r="F176" s="8" t="str">
        <v>Payment Tolerance Received</v>
      </c>
      <c r="G176" s="9">
        <v>0</v>
      </c>
      <c r="H176" s="9">
        <v>177726</v>
      </c>
      <c r="I176" s="9">
        <v>529371.5</v>
      </c>
      <c r="J176" s="9">
        <v>-351645.5</v>
      </c>
      <c r="K176" s="9">
        <v>-351645.5</v>
      </c>
    </row>
    <row r="177" spans="1:14">
      <c r="A177" s="8" t="str">
        <v/>
      </c>
      <c r="B177" s="8" t="str">
        <v/>
      </c>
      <c r="C177" s="8" t="str">
        <v>Income</v>
      </c>
      <c r="D177" s="8" t="str">
        <v>Income</v>
      </c>
      <c r="E177" s="20" t="str">
        <v>9170</v>
      </c>
      <c r="F177" s="8" t="str">
        <v>Pmt. Tol. Received Decreases</v>
      </c>
      <c r="G177" s="9">
        <v>0</v>
      </c>
      <c r="H177" s="9">
        <v>177726</v>
      </c>
      <c r="I177" s="9">
        <v>511024</v>
      </c>
      <c r="J177" s="9">
        <v>-333298</v>
      </c>
      <c r="K177" s="9">
        <v>-333298</v>
      </c>
    </row>
    <row r="178" spans="1:14">
      <c r="A178" s="8" t="str">
        <v/>
      </c>
      <c r="B178" s="8" t="str">
        <v/>
      </c>
      <c r="C178" s="8" t="str">
        <v>Expense</v>
      </c>
      <c r="D178" s="8" t="str">
        <v>Interest Expense</v>
      </c>
      <c r="E178" s="20" t="str">
        <v>9210</v>
      </c>
      <c r="F178" s="8" t="str">
        <v>Interest on Revolving Credit</v>
      </c>
      <c r="G178" s="9">
        <v>0</v>
      </c>
      <c r="H178" s="9">
        <v>197403.5</v>
      </c>
      <c r="I178" s="9">
        <v>178161</v>
      </c>
      <c r="J178" s="9">
        <v>19242.5</v>
      </c>
      <c r="K178" s="9">
        <v>19242.5</v>
      </c>
    </row>
    <row r="179" spans="1:14">
      <c r="A179" s="8" t="str">
        <v/>
      </c>
      <c r="B179" s="8" t="str">
        <v/>
      </c>
      <c r="C179" s="8" t="str">
        <v>Expense</v>
      </c>
      <c r="D179" s="8" t="str">
        <v>Interest Expense</v>
      </c>
      <c r="E179" s="20" t="str">
        <v>9220</v>
      </c>
      <c r="F179" s="8" t="str">
        <v>Interest on Bank Loans</v>
      </c>
      <c r="G179" s="9">
        <v>0</v>
      </c>
      <c r="H179" s="9">
        <v>308132.90000000002</v>
      </c>
      <c r="I179" s="9">
        <v>178161</v>
      </c>
      <c r="J179" s="9">
        <v>129971.90000000002</v>
      </c>
      <c r="K179" s="9">
        <v>129971.9</v>
      </c>
      <c r="N179" s="9"/>
    </row>
    <row r="180" spans="1:14">
      <c r="A180" s="8" t="str">
        <v/>
      </c>
      <c r="B180" s="8" t="str">
        <v/>
      </c>
      <c r="C180" s="8" t="str">
        <v>Expense</v>
      </c>
      <c r="D180" s="8" t="str">
        <v>Interest Expense</v>
      </c>
      <c r="E180" s="20" t="str">
        <v>9230</v>
      </c>
      <c r="F180" s="8" t="str">
        <v>Mortgage Interest</v>
      </c>
      <c r="G180" s="9">
        <v>0</v>
      </c>
      <c r="H180" s="9">
        <v>363250.9</v>
      </c>
      <c r="I180" s="9">
        <v>193183</v>
      </c>
      <c r="J180" s="9">
        <v>170067.90000000002</v>
      </c>
      <c r="K180" s="9">
        <v>170067.9</v>
      </c>
    </row>
    <row r="181" spans="1:14">
      <c r="A181" s="8" t="str">
        <v/>
      </c>
      <c r="B181" s="8" t="str">
        <v/>
      </c>
      <c r="C181" s="8" t="str">
        <v>Expense</v>
      </c>
      <c r="D181" s="8" t="str">
        <v>Interest Expense</v>
      </c>
      <c r="E181" s="20" t="str">
        <v>9240</v>
      </c>
      <c r="F181" s="8" t="str">
        <v>Finance Charges to Vendors</v>
      </c>
      <c r="G181" s="9">
        <v>0</v>
      </c>
      <c r="H181" s="9">
        <v>332498.7</v>
      </c>
      <c r="I181" s="9">
        <v>193183</v>
      </c>
      <c r="J181" s="9">
        <v>139315.70000000001</v>
      </c>
      <c r="K181" s="9">
        <v>139315.70000000001</v>
      </c>
    </row>
    <row r="182" spans="1:14">
      <c r="A182" s="8" t="str">
        <v/>
      </c>
      <c r="B182" s="8" t="str">
        <v/>
      </c>
      <c r="C182" s="8" t="str">
        <v>Expense</v>
      </c>
      <c r="D182" s="8" t="str">
        <v>Interest Expense</v>
      </c>
      <c r="E182" s="20" t="str">
        <v>9250</v>
      </c>
      <c r="F182" s="8" t="str">
        <v>Payment Discounts Granted</v>
      </c>
      <c r="G182" s="9">
        <v>0</v>
      </c>
      <c r="H182" s="9">
        <v>338706.2</v>
      </c>
      <c r="I182" s="9">
        <v>197332</v>
      </c>
      <c r="J182" s="9">
        <v>141374.20000000001</v>
      </c>
      <c r="K182" s="9">
        <v>141374.20000000001</v>
      </c>
    </row>
    <row r="183" spans="1:14">
      <c r="A183" s="8" t="str">
        <v/>
      </c>
      <c r="B183" s="8" t="str">
        <v/>
      </c>
      <c r="C183" s="8" t="str">
        <v>Expense</v>
      </c>
      <c r="D183" s="8" t="str">
        <v>Interest Expense</v>
      </c>
      <c r="E183" s="20" t="str">
        <v>9255</v>
      </c>
      <c r="F183" s="8" t="str">
        <v>PmtDisc. Granted - Decreases</v>
      </c>
      <c r="G183" s="9">
        <v>0</v>
      </c>
      <c r="H183" s="9">
        <v>293866.7</v>
      </c>
      <c r="I183" s="9">
        <v>197332</v>
      </c>
      <c r="J183" s="9">
        <v>96534.700000000012</v>
      </c>
      <c r="K183" s="9">
        <v>96534.7</v>
      </c>
    </row>
    <row r="184" spans="1:14">
      <c r="A184" s="8" t="str">
        <v/>
      </c>
      <c r="B184" s="8" t="str">
        <v/>
      </c>
      <c r="C184" s="8" t="str">
        <v>Expense</v>
      </c>
      <c r="D184" s="8" t="str">
        <v>Interest Expense</v>
      </c>
      <c r="E184" s="20" t="str">
        <v>9260</v>
      </c>
      <c r="F184" s="8" t="str">
        <v>Payment Tolerance Granted</v>
      </c>
      <c r="G184" s="9">
        <v>0</v>
      </c>
      <c r="H184" s="9">
        <v>293678.09999999998</v>
      </c>
      <c r="I184" s="9">
        <v>178062</v>
      </c>
      <c r="J184" s="9">
        <v>115616.09999999998</v>
      </c>
      <c r="K184" s="9">
        <v>115616.1</v>
      </c>
    </row>
    <row r="185" spans="1:14">
      <c r="A185" s="8" t="str">
        <v/>
      </c>
      <c r="B185" s="8" t="str">
        <v/>
      </c>
      <c r="C185" s="8" t="str">
        <v>Expense</v>
      </c>
      <c r="D185" s="8" t="str">
        <v>Interest Expense</v>
      </c>
      <c r="E185" s="20" t="str">
        <v>9270</v>
      </c>
      <c r="F185" s="8" t="str">
        <v>Pmt. Tol. Granted Decreases</v>
      </c>
      <c r="G185" s="9">
        <v>0</v>
      </c>
      <c r="H185" s="9">
        <v>257197.9</v>
      </c>
      <c r="I185" s="9">
        <v>178062</v>
      </c>
      <c r="J185" s="9">
        <v>79135.899999999994</v>
      </c>
      <c r="K185" s="9">
        <v>79135.899999999994</v>
      </c>
    </row>
    <row r="186" spans="1:14">
      <c r="A186" s="8" t="str">
        <v/>
      </c>
      <c r="B186" s="8" t="str">
        <v/>
      </c>
      <c r="C186" s="8" t="str">
        <v>Income</v>
      </c>
      <c r="D186" s="8" t="str">
        <v>Income</v>
      </c>
      <c r="E186" s="20" t="str">
        <v>9310</v>
      </c>
      <c r="F186" s="8" t="str">
        <v>Unrealised FX Gains</v>
      </c>
      <c r="G186" s="9">
        <v>0</v>
      </c>
      <c r="H186" s="9">
        <v>188041</v>
      </c>
      <c r="I186" s="9">
        <v>412435.4</v>
      </c>
      <c r="J186" s="9">
        <v>-224394.40000000002</v>
      </c>
      <c r="K186" s="9">
        <v>-224394.4</v>
      </c>
    </row>
    <row r="187" spans="1:14">
      <c r="A187" s="8" t="str">
        <v/>
      </c>
      <c r="B187" s="8" t="str">
        <v/>
      </c>
      <c r="C187" s="8" t="str">
        <v>Expense</v>
      </c>
      <c r="D187" s="8" t="str">
        <v>Expense</v>
      </c>
      <c r="E187" s="20" t="str">
        <v>9320</v>
      </c>
      <c r="F187" s="8" t="str">
        <v>Unrealised FX Losses</v>
      </c>
      <c r="G187" s="9">
        <v>0</v>
      </c>
      <c r="H187" s="9">
        <v>267141.09999999998</v>
      </c>
      <c r="I187" s="9">
        <v>188041</v>
      </c>
      <c r="J187" s="9">
        <v>79100.099999999977</v>
      </c>
      <c r="K187" s="9">
        <v>79100.100000000006</v>
      </c>
    </row>
    <row r="188" spans="1:14">
      <c r="A188" s="8" t="str">
        <v/>
      </c>
      <c r="B188" s="8" t="str">
        <v/>
      </c>
      <c r="C188" s="8" t="str">
        <v>Income</v>
      </c>
      <c r="D188" s="8" t="str">
        <v>Income</v>
      </c>
      <c r="E188" s="20" t="str">
        <v>9330</v>
      </c>
      <c r="F188" s="8" t="str">
        <v>Realised FX Gains</v>
      </c>
      <c r="G188" s="9">
        <v>0</v>
      </c>
      <c r="H188" s="9">
        <v>172012</v>
      </c>
      <c r="I188" s="9">
        <v>383142.5</v>
      </c>
      <c r="J188" s="9">
        <v>-211130.5</v>
      </c>
      <c r="K188" s="9">
        <v>-211130.5</v>
      </c>
    </row>
    <row r="189" spans="1:14">
      <c r="A189" s="8" t="str">
        <v/>
      </c>
      <c r="B189" s="8" t="str">
        <v/>
      </c>
      <c r="C189" s="8" t="str">
        <v>Expense</v>
      </c>
      <c r="D189" s="8" t="str">
        <v>Expense</v>
      </c>
      <c r="E189" s="20" t="str">
        <v>9340</v>
      </c>
      <c r="F189" s="8" t="str">
        <v>Realised FX Losses</v>
      </c>
      <c r="G189" s="9">
        <v>0</v>
      </c>
      <c r="H189" s="9">
        <v>318147.59999999998</v>
      </c>
      <c r="I189" s="9">
        <v>172012</v>
      </c>
      <c r="J189" s="9">
        <v>146135.59999999998</v>
      </c>
      <c r="K189" s="9">
        <v>146135.6</v>
      </c>
    </row>
    <row r="190" spans="1:14">
      <c r="A190" s="8" t="str">
        <v/>
      </c>
      <c r="B190" s="8" t="str">
        <v/>
      </c>
      <c r="C190" s="8" t="str">
        <v>Income</v>
      </c>
      <c r="D190" s="8" t="str">
        <v>Income</v>
      </c>
      <c r="E190" s="20" t="str">
        <v>9410</v>
      </c>
      <c r="F190" s="8" t="str">
        <v>Extraordinary Income</v>
      </c>
      <c r="G190" s="9">
        <v>0</v>
      </c>
      <c r="H190" s="9">
        <v>179476</v>
      </c>
      <c r="I190" s="9">
        <v>528060.6</v>
      </c>
      <c r="J190" s="9">
        <v>-348584.6</v>
      </c>
      <c r="K190" s="9">
        <v>-348584.6</v>
      </c>
    </row>
    <row r="191" spans="1:14">
      <c r="A191" s="8" t="str">
        <v/>
      </c>
      <c r="B191" s="8" t="str">
        <v/>
      </c>
      <c r="C191" s="8" t="str">
        <v>Expense</v>
      </c>
      <c r="D191" s="8" t="str">
        <v>Other Income &amp; Expenses</v>
      </c>
      <c r="E191" s="20" t="str">
        <v>9420</v>
      </c>
      <c r="F191" s="8" t="str">
        <v>Extraordinary Expenses</v>
      </c>
      <c r="G191" s="9">
        <v>0</v>
      </c>
      <c r="H191" s="9">
        <v>263659.7</v>
      </c>
      <c r="I191" s="9">
        <v>179476</v>
      </c>
      <c r="J191" s="9">
        <v>84183.700000000012</v>
      </c>
      <c r="K191" s="9">
        <v>84183.7</v>
      </c>
    </row>
    <row r="192" spans="1:14">
      <c r="A192" s="8" t="str">
        <v/>
      </c>
      <c r="B192" s="8" t="str">
        <v/>
      </c>
      <c r="C192" s="8" t="str">
        <v>Expense</v>
      </c>
      <c r="D192" s="8" t="str">
        <v>Tax Expense</v>
      </c>
      <c r="E192" s="20" t="str">
        <v>9510</v>
      </c>
      <c r="F192" s="8" t="str">
        <v>Corporate Tax</v>
      </c>
      <c r="G192" s="9">
        <v>0</v>
      </c>
      <c r="H192" s="9">
        <v>0</v>
      </c>
      <c r="I192" s="9">
        <v>0</v>
      </c>
      <c r="J192" s="9">
        <v>0</v>
      </c>
      <c r="K192" s="9">
        <v>0</v>
      </c>
    </row>
    <row r="193" spans="1:11">
      <c r="A193" s="8" t="str">
        <v/>
      </c>
      <c r="B193" s="8" t="str">
        <v/>
      </c>
      <c r="C193" s="8" t="str">
        <v/>
      </c>
      <c r="D193" s="8" t="str">
        <v/>
      </c>
      <c r="E193" s="20" t="str">
        <v/>
      </c>
      <c r="F193" s="8" t="str">
        <v>Total</v>
      </c>
      <c r="G193" s="9">
        <v>0</v>
      </c>
      <c r="H193" s="9">
        <v>63753646.690000005</v>
      </c>
      <c r="I193" s="9">
        <v>64019620.539999984</v>
      </c>
      <c r="J193" s="9">
        <v>-265973.84999997914</v>
      </c>
      <c r="K193" s="9">
        <v>-265973.84999999922</v>
      </c>
    </row>
    <row r="194" spans="1:11">
      <c r="D194" s="8"/>
      <c r="F194" s="8"/>
    </row>
    <row r="195" spans="1:11">
      <c r="D195" s="8"/>
      <c r="F195" s="8"/>
    </row>
    <row r="196" spans="1:11">
      <c r="D196" s="8"/>
      <c r="F196" s="8"/>
    </row>
    <row r="197" spans="1:11">
      <c r="D197" s="8"/>
      <c r="F197" s="8"/>
    </row>
    <row r="198" spans="1:11">
      <c r="D198" s="8"/>
      <c r="F198" s="8"/>
    </row>
    <row r="199" spans="1:11">
      <c r="D199" s="8"/>
      <c r="F199" s="8"/>
    </row>
    <row r="200" spans="1:11">
      <c r="D200" s="8"/>
      <c r="F200" s="8"/>
    </row>
    <row r="201" spans="1:11">
      <c r="D201" s="8"/>
      <c r="F201" s="8"/>
    </row>
    <row r="202" spans="1:11">
      <c r="D202" s="8"/>
      <c r="F202" s="8"/>
    </row>
    <row r="203" spans="1:11">
      <c r="D203" s="8"/>
      <c r="F203" s="8"/>
    </row>
    <row r="204" spans="1:11">
      <c r="D204" s="8"/>
      <c r="F204" s="8"/>
    </row>
    <row r="205" spans="1:11">
      <c r="D205" s="8"/>
      <c r="F205" s="8"/>
    </row>
    <row r="206" spans="1:11">
      <c r="D206" s="8"/>
      <c r="F206" s="8"/>
    </row>
    <row r="207" spans="1:11">
      <c r="D207" s="8"/>
      <c r="F207" s="8"/>
    </row>
    <row r="208" spans="1:11">
      <c r="D208" s="8"/>
      <c r="F208" s="8"/>
    </row>
    <row r="209" spans="4:6">
      <c r="D209" s="8"/>
      <c r="F209" s="8"/>
    </row>
    <row r="210" spans="4:6">
      <c r="D210" s="8"/>
      <c r="F210" s="8"/>
    </row>
    <row r="211" spans="4:6">
      <c r="D211" s="8"/>
      <c r="F211" s="8"/>
    </row>
    <row r="212" spans="4:6">
      <c r="D212" s="8"/>
      <c r="F212" s="8"/>
    </row>
    <row r="213" spans="4:6">
      <c r="D213" s="8"/>
      <c r="F213" s="8"/>
    </row>
    <row r="214" spans="4:6">
      <c r="D214" s="8"/>
      <c r="F214" s="8"/>
    </row>
    <row r="215" spans="4:6">
      <c r="D215" s="8"/>
      <c r="F215" s="8"/>
    </row>
    <row r="216" spans="4:6">
      <c r="D216" s="8"/>
      <c r="F216" s="8"/>
    </row>
    <row r="217" spans="4:6">
      <c r="D217" s="8"/>
      <c r="F217" s="8"/>
    </row>
    <row r="218" spans="4:6">
      <c r="D218" s="8"/>
      <c r="F218" s="8"/>
    </row>
    <row r="219" spans="4:6">
      <c r="D219" s="8"/>
      <c r="F219" s="8"/>
    </row>
    <row r="220" spans="4:6">
      <c r="D220" s="8"/>
      <c r="F220" s="8"/>
    </row>
    <row r="221" spans="4:6">
      <c r="D221" s="8"/>
      <c r="F221" s="8"/>
    </row>
    <row r="222" spans="4:6">
      <c r="D222" s="8"/>
      <c r="F222" s="8"/>
    </row>
    <row r="223" spans="4:6">
      <c r="D223" s="8"/>
      <c r="F223" s="8"/>
    </row>
    <row r="224" spans="4:6">
      <c r="D224" s="8"/>
      <c r="F224" s="8"/>
    </row>
    <row r="225" spans="4:6">
      <c r="D225" s="8"/>
      <c r="F225" s="8"/>
    </row>
    <row r="226" spans="4:6">
      <c r="D226" s="8"/>
      <c r="F226" s="8"/>
    </row>
    <row r="227" spans="4:6">
      <c r="D227" s="8"/>
      <c r="F227" s="8"/>
    </row>
    <row r="228" spans="4:6">
      <c r="D228" s="8"/>
      <c r="F228" s="8"/>
    </row>
    <row r="229" spans="4:6">
      <c r="D229" s="8"/>
      <c r="F229" s="8"/>
    </row>
    <row r="230" spans="4:6">
      <c r="D230" s="8"/>
      <c r="F230" s="8"/>
    </row>
    <row r="231" spans="4:6">
      <c r="D231" s="8"/>
      <c r="F231" s="8"/>
    </row>
    <row r="232" spans="4:6">
      <c r="D232" s="8"/>
      <c r="F232" s="8"/>
    </row>
    <row r="233" spans="4:6">
      <c r="D233" s="8"/>
      <c r="F233" s="8"/>
    </row>
    <row r="234" spans="4:6">
      <c r="D234" s="8"/>
      <c r="F234" s="8"/>
    </row>
    <row r="235" spans="4:6">
      <c r="D235" s="8"/>
      <c r="F235" s="8"/>
    </row>
    <row r="236" spans="4:6">
      <c r="D236" s="8"/>
      <c r="F236" s="8"/>
    </row>
    <row r="237" spans="4:6">
      <c r="D237" s="8"/>
      <c r="F237" s="8"/>
    </row>
    <row r="238" spans="4:6">
      <c r="D238" s="8"/>
      <c r="F238" s="8"/>
    </row>
    <row r="239" spans="4:6">
      <c r="D239" s="8"/>
      <c r="F239" s="8"/>
    </row>
    <row r="240" spans="4:6">
      <c r="D240" s="8"/>
      <c r="F240" s="8"/>
    </row>
    <row r="241" spans="4:6">
      <c r="D241" s="8"/>
      <c r="F241" s="8"/>
    </row>
    <row r="242" spans="4:6">
      <c r="D242" s="8"/>
      <c r="F242" s="8"/>
    </row>
    <row r="243" spans="4:6">
      <c r="D243" s="8"/>
      <c r="F243" s="8"/>
    </row>
    <row r="244" spans="4:6">
      <c r="D244" s="8"/>
      <c r="F244" s="8"/>
    </row>
    <row r="245" spans="4:6">
      <c r="D245" s="8"/>
      <c r="F245" s="8"/>
    </row>
    <row r="246" spans="4:6">
      <c r="D246" s="8"/>
      <c r="F246" s="8"/>
    </row>
    <row r="247" spans="4:6">
      <c r="D247" s="8"/>
      <c r="F247" s="8"/>
    </row>
    <row r="248" spans="4:6">
      <c r="D248" s="8"/>
      <c r="F248" s="8"/>
    </row>
    <row r="249" spans="4:6">
      <c r="D249" s="8"/>
      <c r="F249" s="8"/>
    </row>
    <row r="250" spans="4:6">
      <c r="D250" s="8"/>
      <c r="F250" s="8"/>
    </row>
    <row r="251" spans="4:6">
      <c r="D251" s="8"/>
      <c r="F251" s="8"/>
    </row>
    <row r="252" spans="4:6">
      <c r="D252" s="8"/>
      <c r="F252" s="8"/>
    </row>
    <row r="253" spans="4:6">
      <c r="D253" s="8"/>
      <c r="F253" s="8"/>
    </row>
    <row r="254" spans="4:6">
      <c r="D254" s="8"/>
      <c r="F254" s="8"/>
    </row>
    <row r="255" spans="4:6">
      <c r="D255" s="8"/>
      <c r="F255" s="8"/>
    </row>
    <row r="256" spans="4:6">
      <c r="D256" s="8"/>
      <c r="F256" s="8"/>
    </row>
    <row r="257" spans="4:6">
      <c r="D257" s="8"/>
      <c r="F257" s="8"/>
    </row>
    <row r="258" spans="4:6">
      <c r="D258" s="8"/>
      <c r="F258" s="8"/>
    </row>
    <row r="259" spans="4:6">
      <c r="D259" s="8"/>
      <c r="F259" s="8"/>
    </row>
    <row r="260" spans="4:6">
      <c r="D260" s="8"/>
      <c r="F260" s="8"/>
    </row>
    <row r="261" spans="4:6">
      <c r="D261" s="8"/>
      <c r="F261" s="8"/>
    </row>
    <row r="262" spans="4:6">
      <c r="D262" s="8"/>
      <c r="F262" s="8"/>
    </row>
    <row r="263" spans="4:6">
      <c r="D263" s="8"/>
      <c r="F263" s="8"/>
    </row>
    <row r="264" spans="4:6">
      <c r="D264" s="8"/>
      <c r="F264" s="8"/>
    </row>
    <row r="265" spans="4:6">
      <c r="D265" s="8"/>
      <c r="F265" s="8"/>
    </row>
    <row r="266" spans="4:6">
      <c r="D266" s="8"/>
      <c r="F266" s="8"/>
    </row>
    <row r="267" spans="4:6">
      <c r="D267" s="8"/>
      <c r="F267" s="8"/>
    </row>
    <row r="268" spans="4:6">
      <c r="D268" s="8"/>
      <c r="F268" s="8"/>
    </row>
    <row r="269" spans="4:6">
      <c r="D269" s="8"/>
      <c r="F269" s="8"/>
    </row>
    <row r="270" spans="4:6">
      <c r="D270" s="8"/>
      <c r="F270" s="8"/>
    </row>
    <row r="271" spans="4:6">
      <c r="D271" s="8"/>
      <c r="F271" s="8"/>
    </row>
    <row r="272" spans="4:6">
      <c r="D272" s="8"/>
      <c r="F272" s="8"/>
    </row>
    <row r="273" spans="4:6">
      <c r="D273" s="8"/>
      <c r="F273" s="8"/>
    </row>
    <row r="274" spans="4:6">
      <c r="D274" s="8"/>
      <c r="F274" s="8"/>
    </row>
    <row r="275" spans="4:6">
      <c r="D275" s="8"/>
      <c r="F275" s="8"/>
    </row>
    <row r="276" spans="4:6">
      <c r="D276" s="8"/>
      <c r="F276" s="8"/>
    </row>
    <row r="277" spans="4:6">
      <c r="D277" s="8"/>
      <c r="F277" s="8"/>
    </row>
    <row r="278" spans="4:6">
      <c r="D278" s="8"/>
      <c r="F278" s="8"/>
    </row>
    <row r="279" spans="4:6">
      <c r="D279" s="8"/>
      <c r="F279" s="8"/>
    </row>
    <row r="280" spans="4:6">
      <c r="D280" s="8"/>
      <c r="F280" s="8"/>
    </row>
    <row r="281" spans="4:6">
      <c r="D281" s="8"/>
      <c r="F281" s="8"/>
    </row>
    <row r="282" spans="4:6">
      <c r="D282" s="8"/>
      <c r="F282" s="8"/>
    </row>
    <row r="283" spans="4:6">
      <c r="D283" s="8"/>
      <c r="F283" s="8"/>
    </row>
    <row r="284" spans="4:6">
      <c r="D284" s="8"/>
      <c r="F284" s="8"/>
    </row>
    <row r="285" spans="4:6">
      <c r="D285" s="8"/>
      <c r="F285" s="8"/>
    </row>
    <row r="286" spans="4:6">
      <c r="D286" s="8"/>
      <c r="F286" s="8"/>
    </row>
    <row r="287" spans="4:6">
      <c r="D287" s="8"/>
      <c r="F287" s="8"/>
    </row>
    <row r="288" spans="4:6" hidden="1">
      <c r="D288" s="8"/>
      <c r="F288" s="8"/>
    </row>
    <row r="289" spans="4:6" hidden="1">
      <c r="D289" s="8"/>
      <c r="F289" s="8"/>
    </row>
    <row r="290" spans="4:6" hidden="1">
      <c r="D290" s="8"/>
      <c r="F290" s="8"/>
    </row>
    <row r="291" spans="4:6" hidden="1">
      <c r="D291" s="8"/>
      <c r="F291" s="8"/>
    </row>
    <row r="292" spans="4:6" hidden="1">
      <c r="D292" s="8"/>
      <c r="F292" s="8"/>
    </row>
    <row r="293" spans="4:6" hidden="1">
      <c r="D293" s="8"/>
      <c r="F293" s="8"/>
    </row>
    <row r="294" spans="4:6" hidden="1">
      <c r="D294" s="8"/>
      <c r="F294" s="8"/>
    </row>
    <row r="295" spans="4:6" hidden="1">
      <c r="D295" s="8"/>
      <c r="F295" s="8"/>
    </row>
    <row r="296" spans="4:6" hidden="1">
      <c r="D296" s="8"/>
      <c r="F296" s="8"/>
    </row>
    <row r="297" spans="4:6" hidden="1">
      <c r="D297" s="8"/>
      <c r="F297" s="8"/>
    </row>
    <row r="298" spans="4:6" hidden="1">
      <c r="D298" s="8"/>
      <c r="F298" s="8"/>
    </row>
    <row r="299" spans="4:6" hidden="1">
      <c r="D299" s="8"/>
      <c r="F299" s="8"/>
    </row>
    <row r="300" spans="4:6" hidden="1">
      <c r="D300" s="8"/>
      <c r="F300" s="8"/>
    </row>
    <row r="301" spans="4:6" hidden="1">
      <c r="D301" s="8"/>
      <c r="F301" s="8"/>
    </row>
    <row r="302" spans="4:6" hidden="1">
      <c r="D302" s="8"/>
      <c r="F302" s="8"/>
    </row>
    <row r="303" spans="4:6" hidden="1">
      <c r="D303" s="8"/>
      <c r="F303" s="8"/>
    </row>
    <row r="304" spans="4:6" hidden="1">
      <c r="D304" s="8"/>
      <c r="F304" s="8"/>
    </row>
    <row r="305" spans="4:6" hidden="1">
      <c r="D305" s="8"/>
      <c r="F305" s="8"/>
    </row>
    <row r="306" spans="4:6" hidden="1">
      <c r="D306" s="8"/>
      <c r="F306" s="8"/>
    </row>
    <row r="307" spans="4:6" hidden="1">
      <c r="D307" s="8"/>
      <c r="F307" s="8"/>
    </row>
    <row r="308" spans="4:6" hidden="1">
      <c r="D308" s="8"/>
      <c r="F308" s="8"/>
    </row>
    <row r="309" spans="4:6">
      <c r="D309" s="8"/>
      <c r="F309" s="8"/>
    </row>
    <row r="310" spans="4:6">
      <c r="D310" s="8"/>
      <c r="F310" s="8"/>
    </row>
    <row r="311" spans="4:6">
      <c r="D311" s="8"/>
      <c r="F311" s="8"/>
    </row>
    <row r="312" spans="4:6" hidden="1">
      <c r="D312" s="8"/>
      <c r="F312" s="8"/>
    </row>
    <row r="313" spans="4:6" hidden="1">
      <c r="D313" s="8"/>
      <c r="F313" s="8"/>
    </row>
    <row r="314" spans="4:6">
      <c r="D314" s="8"/>
      <c r="F314" s="8"/>
    </row>
    <row r="315" spans="4:6" hidden="1">
      <c r="D315" s="8"/>
      <c r="F315" s="8"/>
    </row>
    <row r="316" spans="4:6" hidden="1">
      <c r="D316" s="8"/>
      <c r="F316" s="8"/>
    </row>
    <row r="317" spans="4:6">
      <c r="D317" s="8"/>
      <c r="F317" s="8"/>
    </row>
    <row r="318" spans="4:6" hidden="1">
      <c r="D318" s="8"/>
      <c r="F318" s="8"/>
    </row>
    <row r="319" spans="4:6" hidden="1">
      <c r="D319" s="8"/>
      <c r="F319" s="8"/>
    </row>
    <row r="320" spans="4:6" hidden="1">
      <c r="D320" s="8"/>
      <c r="F320" s="8"/>
    </row>
    <row r="321" spans="4:6" hidden="1">
      <c r="D321" s="8"/>
      <c r="F321" s="8"/>
    </row>
    <row r="322" spans="4:6" hidden="1">
      <c r="D322" s="8"/>
      <c r="F322" s="8"/>
    </row>
    <row r="323" spans="4:6" hidden="1">
      <c r="D323" s="8"/>
      <c r="F323" s="8"/>
    </row>
    <row r="324" spans="4:6" hidden="1">
      <c r="D324" s="8"/>
      <c r="F324" s="8"/>
    </row>
    <row r="325" spans="4:6" hidden="1">
      <c r="D325" s="8"/>
      <c r="F325" s="8"/>
    </row>
    <row r="326" spans="4:6" hidden="1">
      <c r="D326" s="8"/>
      <c r="F326" s="8"/>
    </row>
    <row r="327" spans="4:6" hidden="1">
      <c r="D327" s="8"/>
      <c r="F327" s="8"/>
    </row>
    <row r="328" spans="4:6" hidden="1">
      <c r="D328" s="8"/>
      <c r="F328" s="8"/>
    </row>
    <row r="329" spans="4:6" hidden="1">
      <c r="D329" s="8"/>
      <c r="F329" s="8"/>
    </row>
    <row r="330" spans="4:6" hidden="1">
      <c r="D330" s="8"/>
      <c r="F330" s="8"/>
    </row>
    <row r="331" spans="4:6" hidden="1">
      <c r="D331" s="8"/>
      <c r="F331" s="8"/>
    </row>
    <row r="332" spans="4:6" hidden="1">
      <c r="D332" s="8"/>
      <c r="F332" s="8"/>
    </row>
    <row r="333" spans="4:6" hidden="1">
      <c r="D333" s="8"/>
      <c r="F333" s="8"/>
    </row>
    <row r="334" spans="4:6" hidden="1">
      <c r="D334" s="8"/>
      <c r="F334" s="8"/>
    </row>
    <row r="335" spans="4:6" hidden="1">
      <c r="D335" s="8"/>
      <c r="F335" s="8"/>
    </row>
    <row r="336" spans="4:6" hidden="1">
      <c r="D336" s="8"/>
      <c r="F336" s="8"/>
    </row>
    <row r="337" spans="4:6" hidden="1">
      <c r="D337" s="8"/>
      <c r="F337" s="8"/>
    </row>
    <row r="338" spans="4:6" hidden="1">
      <c r="D338" s="8"/>
      <c r="F338" s="8"/>
    </row>
    <row r="339" spans="4:6" hidden="1">
      <c r="D339" s="8"/>
      <c r="F339" s="8"/>
    </row>
    <row r="340" spans="4:6" hidden="1">
      <c r="D340" s="8"/>
      <c r="F340" s="8"/>
    </row>
    <row r="341" spans="4:6" hidden="1">
      <c r="D341" s="8"/>
      <c r="F341" s="8"/>
    </row>
    <row r="342" spans="4:6" hidden="1">
      <c r="D342" s="8"/>
      <c r="F342" s="8"/>
    </row>
    <row r="343" spans="4:6" hidden="1">
      <c r="D343" s="8"/>
      <c r="F343" s="8"/>
    </row>
    <row r="344" spans="4:6" hidden="1">
      <c r="D344" s="8"/>
      <c r="F344" s="8"/>
    </row>
    <row r="345" spans="4:6" hidden="1">
      <c r="D345" s="8"/>
      <c r="F345" s="8"/>
    </row>
    <row r="346" spans="4:6" hidden="1">
      <c r="D346" s="8"/>
      <c r="F346" s="8"/>
    </row>
    <row r="347" spans="4:6" hidden="1">
      <c r="D347" s="8"/>
      <c r="F347" s="8"/>
    </row>
    <row r="348" spans="4:6" hidden="1">
      <c r="D348" s="8"/>
      <c r="F348" s="8"/>
    </row>
    <row r="349" spans="4:6" hidden="1">
      <c r="D349" s="8"/>
      <c r="F349" s="8"/>
    </row>
    <row r="350" spans="4:6" hidden="1">
      <c r="D350" s="8"/>
      <c r="F350" s="8"/>
    </row>
    <row r="351" spans="4:6" hidden="1">
      <c r="D351" s="8"/>
      <c r="F351" s="8"/>
    </row>
    <row r="352" spans="4:6" hidden="1">
      <c r="D352" s="8"/>
      <c r="F352" s="8"/>
    </row>
    <row r="353" spans="4:6" hidden="1">
      <c r="D353" s="8"/>
      <c r="F353" s="8"/>
    </row>
    <row r="354" spans="4:6" hidden="1">
      <c r="D354" s="8"/>
      <c r="F354" s="8"/>
    </row>
    <row r="355" spans="4:6" hidden="1">
      <c r="D355" s="8"/>
      <c r="F355" s="8"/>
    </row>
    <row r="356" spans="4:6" hidden="1">
      <c r="D356" s="8"/>
      <c r="F356" s="8"/>
    </row>
    <row r="357" spans="4:6" hidden="1">
      <c r="D357" s="8"/>
      <c r="F357" s="8"/>
    </row>
    <row r="358" spans="4:6" hidden="1">
      <c r="D358" s="8"/>
      <c r="F358" s="8"/>
    </row>
    <row r="359" spans="4:6" hidden="1">
      <c r="D359" s="8"/>
      <c r="F359" s="8"/>
    </row>
    <row r="360" spans="4:6" hidden="1">
      <c r="D360" s="8"/>
      <c r="F360" s="8"/>
    </row>
    <row r="361" spans="4:6">
      <c r="D361" s="8"/>
      <c r="F361" s="8"/>
    </row>
    <row r="362" spans="4:6" hidden="1">
      <c r="D362" s="8"/>
      <c r="F362" s="8"/>
    </row>
    <row r="363" spans="4:6" hidden="1">
      <c r="D363" s="8"/>
      <c r="F363" s="8"/>
    </row>
    <row r="364" spans="4:6" hidden="1">
      <c r="D364" s="8"/>
      <c r="F364" s="8"/>
    </row>
    <row r="365" spans="4:6" hidden="1">
      <c r="D365" s="8"/>
      <c r="F365" s="8"/>
    </row>
    <row r="366" spans="4:6" hidden="1">
      <c r="D366" s="8"/>
      <c r="F366" s="8"/>
    </row>
    <row r="367" spans="4:6" hidden="1">
      <c r="D367" s="8"/>
      <c r="F367" s="8"/>
    </row>
    <row r="368" spans="4:6" hidden="1">
      <c r="D368" s="8"/>
      <c r="F368" s="8"/>
    </row>
    <row r="369" spans="4:6" hidden="1">
      <c r="D369" s="8"/>
      <c r="F369" s="8"/>
    </row>
    <row r="370" spans="4:6" hidden="1">
      <c r="D370" s="8"/>
      <c r="F370" s="8"/>
    </row>
    <row r="371" spans="4:6" hidden="1">
      <c r="D371" s="8"/>
      <c r="F371" s="8"/>
    </row>
    <row r="372" spans="4:6" hidden="1">
      <c r="D372" s="8"/>
      <c r="F372" s="8"/>
    </row>
    <row r="373" spans="4:6" hidden="1">
      <c r="D373" s="8"/>
      <c r="F373" s="8"/>
    </row>
    <row r="374" spans="4:6" hidden="1">
      <c r="D374" s="8"/>
      <c r="F374" s="8"/>
    </row>
    <row r="375" spans="4:6" hidden="1">
      <c r="D375" s="8"/>
      <c r="F375" s="8"/>
    </row>
    <row r="376" spans="4:6" hidden="1">
      <c r="D376" s="8"/>
      <c r="F376" s="8"/>
    </row>
    <row r="377" spans="4:6" hidden="1">
      <c r="D377" s="8"/>
      <c r="F377" s="8"/>
    </row>
    <row r="378" spans="4:6" hidden="1">
      <c r="D378" s="8"/>
      <c r="F378" s="8"/>
    </row>
    <row r="379" spans="4:6" hidden="1">
      <c r="D379" s="8"/>
      <c r="F379" s="8"/>
    </row>
    <row r="380" spans="4:6" hidden="1">
      <c r="D380" s="8"/>
      <c r="F380" s="8"/>
    </row>
    <row r="381" spans="4:6" hidden="1">
      <c r="D381" s="8"/>
      <c r="F381" s="8"/>
    </row>
    <row r="382" spans="4:6">
      <c r="D382" s="8"/>
      <c r="F382" s="8"/>
    </row>
    <row r="383" spans="4:6" hidden="1">
      <c r="D383" s="8"/>
      <c r="F383" s="8"/>
    </row>
    <row r="384" spans="4:6" hidden="1">
      <c r="D384" s="8"/>
      <c r="F384" s="8"/>
    </row>
    <row r="385" spans="4:6" hidden="1">
      <c r="D385" s="8"/>
      <c r="F385" s="8"/>
    </row>
    <row r="386" spans="4:6">
      <c r="D386" s="8"/>
      <c r="F386" s="8"/>
    </row>
    <row r="387" spans="4:6">
      <c r="D387" s="8"/>
      <c r="F387" s="8"/>
    </row>
    <row r="388" spans="4:6">
      <c r="D388" s="8"/>
      <c r="F388" s="8"/>
    </row>
    <row r="389" spans="4:6">
      <c r="D389" s="8"/>
      <c r="F389" s="8"/>
    </row>
    <row r="390" spans="4:6">
      <c r="D390" s="8"/>
      <c r="F390" s="8"/>
    </row>
    <row r="391" spans="4:6">
      <c r="D391" s="8"/>
      <c r="F391" s="8"/>
    </row>
    <row r="392" spans="4:6">
      <c r="D392" s="8"/>
      <c r="F392" s="8"/>
    </row>
    <row r="393" spans="4:6">
      <c r="D393" s="8"/>
      <c r="F393" s="8"/>
    </row>
    <row r="394" spans="4:6">
      <c r="D394" s="8"/>
      <c r="F394" s="8"/>
    </row>
    <row r="395" spans="4:6">
      <c r="D395" s="8"/>
      <c r="F395" s="8"/>
    </row>
    <row r="396" spans="4:6">
      <c r="D396" s="8"/>
      <c r="F396" s="8"/>
    </row>
    <row r="397" spans="4:6">
      <c r="D397" s="8"/>
      <c r="F397" s="8"/>
    </row>
    <row r="398" spans="4:6">
      <c r="D398" s="8"/>
      <c r="F398" s="8"/>
    </row>
    <row r="399" spans="4:6">
      <c r="D399" s="8"/>
      <c r="F399" s="8"/>
    </row>
    <row r="400" spans="4:6">
      <c r="D400" s="8"/>
      <c r="F400" s="8"/>
    </row>
    <row r="401" spans="4:6">
      <c r="D401" s="8"/>
      <c r="F401" s="8"/>
    </row>
    <row r="402" spans="4:6">
      <c r="D402" s="8"/>
      <c r="F402" s="8"/>
    </row>
    <row r="403" spans="4:6">
      <c r="D403" s="8"/>
      <c r="F403" s="8"/>
    </row>
    <row r="404" spans="4:6">
      <c r="D404" s="8"/>
      <c r="F404" s="8"/>
    </row>
    <row r="405" spans="4:6">
      <c r="D405" s="8"/>
      <c r="F405" s="8"/>
    </row>
    <row r="406" spans="4:6">
      <c r="D406" s="8"/>
      <c r="F406" s="8"/>
    </row>
    <row r="407" spans="4:6">
      <c r="D407" s="8"/>
      <c r="F407" s="8"/>
    </row>
    <row r="408" spans="4:6">
      <c r="D408" s="8"/>
      <c r="F408" s="8"/>
    </row>
    <row r="409" spans="4:6">
      <c r="D409" s="8"/>
      <c r="F409" s="8"/>
    </row>
    <row r="410" spans="4:6">
      <c r="D410" s="8"/>
      <c r="F410" s="8"/>
    </row>
    <row r="411" spans="4:6">
      <c r="D411" s="8"/>
      <c r="F411" s="8"/>
    </row>
    <row r="412" spans="4:6">
      <c r="D412" s="8"/>
      <c r="F412" s="8"/>
    </row>
    <row r="413" spans="4:6">
      <c r="D413" s="8"/>
      <c r="F413" s="8"/>
    </row>
    <row r="414" spans="4:6">
      <c r="D414" s="8"/>
      <c r="F414" s="8"/>
    </row>
    <row r="415" spans="4:6">
      <c r="D415" s="8"/>
      <c r="F415" s="8"/>
    </row>
    <row r="416" spans="4:6">
      <c r="D416" s="8"/>
      <c r="F416" s="8"/>
    </row>
    <row r="417" spans="4:6">
      <c r="D417" s="8"/>
      <c r="F417" s="8"/>
    </row>
    <row r="418" spans="4:6">
      <c r="D418" s="8"/>
      <c r="F418" s="8"/>
    </row>
    <row r="419" spans="4:6">
      <c r="D419" s="8"/>
      <c r="F419" s="8"/>
    </row>
    <row r="420" spans="4:6">
      <c r="D420" s="8"/>
      <c r="F420" s="8"/>
    </row>
    <row r="421" spans="4:6">
      <c r="D421" s="8"/>
      <c r="F421" s="8"/>
    </row>
    <row r="422" spans="4:6">
      <c r="D422" s="8"/>
      <c r="F422" s="8"/>
    </row>
    <row r="423" spans="4:6">
      <c r="D423" s="8"/>
      <c r="F423" s="8"/>
    </row>
    <row r="424" spans="4:6">
      <c r="D424" s="8"/>
      <c r="F424" s="8"/>
    </row>
    <row r="425" spans="4:6">
      <c r="D425" s="8"/>
      <c r="F425" s="8"/>
    </row>
    <row r="426" spans="4:6">
      <c r="D426" s="8"/>
      <c r="F426" s="8"/>
    </row>
    <row r="427" spans="4:6">
      <c r="D427" s="8"/>
      <c r="F427" s="8"/>
    </row>
    <row r="428" spans="4:6">
      <c r="D428" s="8"/>
      <c r="F428" s="8"/>
    </row>
    <row r="429" spans="4:6">
      <c r="D429" s="8"/>
      <c r="F429" s="8"/>
    </row>
    <row r="430" spans="4:6">
      <c r="D430" s="8"/>
      <c r="F430" s="8"/>
    </row>
    <row r="431" spans="4:6">
      <c r="D431" s="8"/>
      <c r="F431" s="8"/>
    </row>
    <row r="432" spans="4:6">
      <c r="D432" s="8"/>
      <c r="F432" s="8"/>
    </row>
    <row r="433" spans="4:6">
      <c r="D433" s="8"/>
      <c r="F433" s="8"/>
    </row>
    <row r="434" spans="4:6">
      <c r="D434" s="8"/>
      <c r="F434" s="8"/>
    </row>
    <row r="435" spans="4:6">
      <c r="D435" s="8"/>
      <c r="F435" s="8"/>
    </row>
    <row r="436" spans="4:6">
      <c r="D436" s="8"/>
      <c r="F436" s="8"/>
    </row>
    <row r="437" spans="4:6">
      <c r="D437" s="8"/>
      <c r="F437" s="8"/>
    </row>
    <row r="438" spans="4:6">
      <c r="D438" s="8"/>
      <c r="F438" s="8"/>
    </row>
    <row r="439" spans="4:6">
      <c r="D439" s="8"/>
      <c r="F439" s="8"/>
    </row>
    <row r="440" spans="4:6">
      <c r="D440" s="8"/>
      <c r="F440" s="8"/>
    </row>
    <row r="441" spans="4:6">
      <c r="D441" s="8"/>
      <c r="F441" s="8"/>
    </row>
    <row r="442" spans="4:6">
      <c r="D442" s="8"/>
      <c r="F442" s="8"/>
    </row>
    <row r="443" spans="4:6">
      <c r="D443" s="8"/>
      <c r="F443" s="8"/>
    </row>
    <row r="444" spans="4:6">
      <c r="D444" s="8"/>
      <c r="F444" s="8"/>
    </row>
    <row r="445" spans="4:6">
      <c r="D445" s="8"/>
      <c r="F445" s="8"/>
    </row>
    <row r="446" spans="4:6">
      <c r="D446" s="8"/>
      <c r="F446" s="8"/>
    </row>
    <row r="447" spans="4:6">
      <c r="D447" s="8"/>
      <c r="F447" s="8"/>
    </row>
    <row r="448" spans="4:6">
      <c r="D448" s="8"/>
      <c r="F448" s="8"/>
    </row>
    <row r="449" spans="4:6">
      <c r="D449" s="8"/>
      <c r="F449" s="8"/>
    </row>
    <row r="450" spans="4:6">
      <c r="D450" s="8"/>
      <c r="F450" s="8"/>
    </row>
    <row r="451" spans="4:6">
      <c r="D451" s="8"/>
      <c r="F451" s="8"/>
    </row>
    <row r="452" spans="4:6">
      <c r="D452" s="8"/>
      <c r="F452" s="8"/>
    </row>
    <row r="453" spans="4:6">
      <c r="D453" s="8"/>
      <c r="F453" s="8"/>
    </row>
    <row r="454" spans="4:6">
      <c r="D454" s="8"/>
      <c r="F454" s="8"/>
    </row>
    <row r="455" spans="4:6">
      <c r="D455" s="8"/>
      <c r="F455" s="8"/>
    </row>
    <row r="456" spans="4:6">
      <c r="D456" s="8"/>
      <c r="F456" s="8"/>
    </row>
    <row r="457" spans="4:6">
      <c r="D457" s="8"/>
      <c r="F457" s="8"/>
    </row>
    <row r="458" spans="4:6">
      <c r="D458" s="8"/>
      <c r="F458" s="8"/>
    </row>
    <row r="459" spans="4:6">
      <c r="D459" s="8"/>
      <c r="F459" s="8"/>
    </row>
    <row r="460" spans="4:6">
      <c r="D460" s="8"/>
      <c r="F460" s="8"/>
    </row>
    <row r="461" spans="4:6">
      <c r="D461" s="8"/>
      <c r="F461" s="8"/>
    </row>
    <row r="462" spans="4:6">
      <c r="D462" s="8"/>
      <c r="F462" s="8"/>
    </row>
    <row r="463" spans="4:6">
      <c r="D463" s="8"/>
      <c r="F463" s="8"/>
    </row>
    <row r="464" spans="4:6">
      <c r="D464" s="8"/>
      <c r="F464" s="8"/>
    </row>
    <row r="465" spans="4:6">
      <c r="D465" s="8"/>
      <c r="F465" s="8"/>
    </row>
    <row r="466" spans="4:6">
      <c r="D466" s="8"/>
      <c r="F466" s="8"/>
    </row>
    <row r="467" spans="4:6">
      <c r="D467" s="8"/>
      <c r="F467" s="8"/>
    </row>
    <row r="468" spans="4:6">
      <c r="D468" s="8"/>
      <c r="F468" s="8"/>
    </row>
    <row r="469" spans="4:6">
      <c r="D469" s="8"/>
      <c r="F469" s="8"/>
    </row>
    <row r="470" spans="4:6">
      <c r="D470" s="8"/>
      <c r="F470" s="8"/>
    </row>
    <row r="471" spans="4:6">
      <c r="D471" s="8"/>
      <c r="F471" s="8"/>
    </row>
    <row r="472" spans="4:6">
      <c r="D472" s="8"/>
      <c r="F472" s="8"/>
    </row>
    <row r="473" spans="4:6">
      <c r="D473" s="8"/>
      <c r="F473" s="8"/>
    </row>
    <row r="474" spans="4:6">
      <c r="D474" s="8"/>
      <c r="F474" s="8"/>
    </row>
    <row r="475" spans="4:6">
      <c r="D475" s="8"/>
      <c r="F475" s="8"/>
    </row>
    <row r="476" spans="4:6">
      <c r="D476" s="8"/>
      <c r="F476" s="8"/>
    </row>
    <row r="477" spans="4:6">
      <c r="D477" s="8"/>
      <c r="F477" s="8"/>
    </row>
    <row r="478" spans="4:6">
      <c r="D478" s="8"/>
      <c r="F478" s="8"/>
    </row>
    <row r="479" spans="4:6">
      <c r="D479" s="8"/>
      <c r="F479" s="8"/>
    </row>
    <row r="480" spans="4:6">
      <c r="D480" s="8"/>
      <c r="F480" s="8"/>
    </row>
    <row r="481" spans="4:6">
      <c r="D481" s="8"/>
      <c r="F481" s="8"/>
    </row>
    <row r="482" spans="4:6">
      <c r="D482" s="8"/>
      <c r="F482" s="8"/>
    </row>
    <row r="483" spans="4:6">
      <c r="D483" s="8"/>
      <c r="F483" s="8"/>
    </row>
    <row r="484" spans="4:6">
      <c r="D484" s="8"/>
      <c r="F484" s="8"/>
    </row>
    <row r="485" spans="4:6">
      <c r="D485" s="8"/>
      <c r="F485" s="8"/>
    </row>
    <row r="486" spans="4:6">
      <c r="D486" s="8"/>
      <c r="F486" s="8"/>
    </row>
    <row r="487" spans="4:6">
      <c r="D487" s="8"/>
      <c r="F487" s="8"/>
    </row>
    <row r="488" spans="4:6">
      <c r="D488" s="8"/>
      <c r="F488" s="8"/>
    </row>
    <row r="489" spans="4:6">
      <c r="D489" s="8"/>
      <c r="F489" s="8"/>
    </row>
    <row r="490" spans="4:6">
      <c r="D490" s="8"/>
      <c r="F490" s="8"/>
    </row>
    <row r="491" spans="4:6">
      <c r="D491" s="8"/>
      <c r="F491" s="8"/>
    </row>
    <row r="492" spans="4:6">
      <c r="D492" s="8"/>
      <c r="F492" s="8"/>
    </row>
    <row r="493" spans="4:6">
      <c r="D493" s="8"/>
      <c r="F493" s="8"/>
    </row>
    <row r="494" spans="4:6">
      <c r="D494" s="8"/>
      <c r="F494" s="8"/>
    </row>
    <row r="495" spans="4:6">
      <c r="D495" s="8"/>
      <c r="F495" s="8"/>
    </row>
    <row r="496" spans="4:6">
      <c r="D496" s="8"/>
      <c r="F496" s="8"/>
    </row>
    <row r="497" spans="4:6">
      <c r="D497" s="8"/>
      <c r="F497" s="8"/>
    </row>
    <row r="498" spans="4:6">
      <c r="D498" s="8"/>
      <c r="F498" s="8"/>
    </row>
    <row r="499" spans="4:6">
      <c r="D499" s="8"/>
      <c r="F499" s="8"/>
    </row>
    <row r="500" spans="4:6">
      <c r="D500" s="8"/>
      <c r="F500" s="8"/>
    </row>
    <row r="501" spans="4:6">
      <c r="D501" s="8"/>
      <c r="F501" s="8"/>
    </row>
    <row r="502" spans="4:6">
      <c r="D502" s="8"/>
      <c r="F502" s="8"/>
    </row>
    <row r="503" spans="4:6">
      <c r="D503" s="8"/>
      <c r="F503" s="8"/>
    </row>
    <row r="504" spans="4:6">
      <c r="D504" s="8"/>
      <c r="F504" s="8"/>
    </row>
    <row r="505" spans="4:6">
      <c r="D505" s="8"/>
      <c r="F505" s="8"/>
    </row>
    <row r="506" spans="4:6">
      <c r="D506" s="8"/>
      <c r="F506" s="8"/>
    </row>
    <row r="507" spans="4:6">
      <c r="D507" s="8"/>
      <c r="F507" s="8"/>
    </row>
    <row r="508" spans="4:6">
      <c r="D508" s="8"/>
      <c r="F508" s="8"/>
    </row>
  </sheetData>
  <mergeCells count="2">
    <mergeCell ref="G19:K19"/>
    <mergeCell ref="A6:B6"/>
  </mergeCells>
  <conditionalFormatting sqref="F21:K100011">
    <cfRule type="expression" dxfId="3" priority="1">
      <formula>$F21="Total"</formula>
    </cfRule>
  </conditionalFormatting>
  <conditionalFormatting sqref="I8:J18">
    <cfRule type="cellIs" dxfId="2" priority="2" operator="equal">
      <formula>0</formula>
    </cfRule>
  </conditionalFormatting>
  <dataValidations count="2">
    <dataValidation allowBlank="1" showInputMessage="1" sqref="G19" xr:uid="{D69C291F-B2B3-4126-B448-E434A4CAA3D6}"/>
    <dataValidation type="date" allowBlank="1" showInputMessage="1" showErrorMessage="1" sqref="F18" xr:uid="{DB728D6B-5862-4615-AA4A-73AAD47BD127}">
      <formula1>32874</formula1>
      <formula2>73050</formula2>
    </dataValidation>
  </dataValidations>
  <pageMargins left="0.7" right="0.7" top="0.75" bottom="0.75" header="0.3" footer="0.3"/>
  <pageSetup scale="7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B38F620E-EC4A-45BC-BFF0-205D0DBFA14B}">
          <x14:formula1>
            <xm:f>_xlfn.ANCHORARRAY(Options!$R$3)</xm:f>
          </x14:formula1>
          <xm:sqref>F8</xm:sqref>
        </x14:dataValidation>
        <x14:dataValidation type="list" allowBlank="1" showInputMessage="1" showErrorMessage="1" xr:uid="{EA123DEF-FFF4-448E-8EFE-DB3DF0CE46C3}">
          <x14:formula1>
            <xm:f>_xlfn.ANCHORARRAY(Options!$S$3)</xm:f>
          </x14:formula1>
          <xm:sqref>F9</xm:sqref>
        </x14:dataValidation>
        <x14:dataValidation type="list" allowBlank="1" showInputMessage="1" showErrorMessage="1" xr:uid="{2F41A82D-463D-4810-A737-B127FAAECB21}">
          <x14:formula1>
            <xm:f>_xlfn.ANCHORARRAY(Options!$T$3)</xm:f>
          </x14:formula1>
          <xm:sqref>F10</xm:sqref>
        </x14:dataValidation>
        <x14:dataValidation type="list" allowBlank="1" showInputMessage="1" showErrorMessage="1" xr:uid="{F7AA1AA7-A0B4-44E2-AF6E-4B13B91287A2}">
          <x14:formula1>
            <xm:f>_xlfn.ANCHORARRAY(Options!$U$3)</xm:f>
          </x14:formula1>
          <xm:sqref>F11</xm:sqref>
        </x14:dataValidation>
        <x14:dataValidation type="list" allowBlank="1" showInputMessage="1" showErrorMessage="1" xr:uid="{4BDC0579-F0F5-4001-82B1-CC5553F971BA}">
          <x14:formula1>
            <xm:f>_xlfn.ANCHORARRAY(Options!$V$3)</xm:f>
          </x14:formula1>
          <xm:sqref>F12</xm:sqref>
        </x14:dataValidation>
        <x14:dataValidation type="list" allowBlank="1" showInputMessage="1" showErrorMessage="1" xr:uid="{E3B29C3F-B01C-42BC-90E8-82B079E2BEB3}">
          <x14:formula1>
            <xm:f>_xlfn.ANCHORARRAY(Options!$W$3)</xm:f>
          </x14:formula1>
          <xm:sqref>F13</xm:sqref>
        </x14:dataValidation>
        <x14:dataValidation type="list" allowBlank="1" showInputMessage="1" showErrorMessage="1" xr:uid="{60BDA65A-B13A-41DC-82C1-AFB76AE230D5}">
          <x14:formula1>
            <xm:f>_xlfn.ANCHORARRAY(Options!$X$3)</xm:f>
          </x14:formula1>
          <xm:sqref>F14</xm:sqref>
        </x14:dataValidation>
        <x14:dataValidation type="list" allowBlank="1" showInputMessage="1" showErrorMessage="1" xr:uid="{D7832CD6-55DB-43B8-BACC-7B093430331C}">
          <x14:formula1>
            <xm:f>_xlfn.ANCHORARRAY(Options!$Y$3)</xm:f>
          </x14:formula1>
          <xm:sqref>F15</xm:sqref>
        </x14:dataValidation>
        <x14:dataValidation type="list" allowBlank="1" showInputMessage="1" showErrorMessage="1" xr:uid="{2F02E61B-ED7C-47E9-8B80-CBBEBDC7406F}">
          <x14:formula1>
            <xm:f>_xlfn.ANCHORARRAY(Options!$Z$3)</xm:f>
          </x14:formula1>
          <xm:sqref>F16</xm:sqref>
        </x14:dataValidation>
        <x14:dataValidation type="list" allowBlank="1" showInputMessage="1" showErrorMessage="1" xr:uid="{2752B3C5-4711-4F6C-8787-5894907F9EF1}">
          <x14:formula1>
            <xm:f>_xlfn.ANCHORARRAY(Options!$AA$3)</xm:f>
          </x14:formula1>
          <xm:sqref>F17:F18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B3E61-60D0-4642-BE4C-DF60DE3C64C7}">
  <sheetPr>
    <tabColor theme="7"/>
  </sheetPr>
  <dimension ref="A1:AC29"/>
  <sheetViews>
    <sheetView showGridLines="0" topLeftCell="A2" zoomScaleNormal="100" workbookViewId="0">
      <selection activeCell="A3" sqref="A3"/>
    </sheetView>
  </sheetViews>
  <sheetFormatPr defaultColWidth="9.1171875" defaultRowHeight="14.25" outlineLevelCol="1"/>
  <cols>
    <col min="1" max="1" width="15.3515625" style="2" bestFit="1" customWidth="1"/>
    <col min="2" max="2" width="1.3515625" style="2" customWidth="1"/>
    <col min="3" max="3" width="14.76171875" style="2" bestFit="1" customWidth="1"/>
    <col min="4" max="4" width="15.234375" style="2" hidden="1" customWidth="1"/>
    <col min="5" max="5" width="14.52734375" style="2" hidden="1" customWidth="1"/>
    <col min="6" max="6" width="12.87890625" style="2" hidden="1" customWidth="1"/>
    <col min="7" max="7" width="1.3515625" style="2" customWidth="1"/>
    <col min="8" max="8" width="17.703125" style="2" bestFit="1" customWidth="1"/>
    <col min="9" max="9" width="27.234375" style="2" hidden="1" customWidth="1"/>
    <col min="10" max="10" width="12.87890625" style="2" hidden="1" customWidth="1"/>
    <col min="11" max="11" width="9.703125" style="2" hidden="1" customWidth="1"/>
    <col min="12" max="12" width="1.3515625" style="2" customWidth="1"/>
    <col min="13" max="13" width="15.3515625" style="2" hidden="1" customWidth="1"/>
    <col min="14" max="14" width="12.76171875" style="2" hidden="1" customWidth="1"/>
    <col min="15" max="15" width="14.64453125" style="2" hidden="1" customWidth="1"/>
    <col min="16" max="16" width="1.3515625" style="2" hidden="1" customWidth="1"/>
    <col min="17" max="17" width="10.52734375" style="2" hidden="1" customWidth="1" outlineLevel="1"/>
    <col min="18" max="19" width="15.64453125" style="2" hidden="1" customWidth="1" outlineLevel="1"/>
    <col min="20" max="20" width="19.52734375" style="2" hidden="1" customWidth="1" outlineLevel="1"/>
    <col min="21" max="27" width="15.64453125" style="2" hidden="1" customWidth="1" outlineLevel="1"/>
    <col min="28" max="28" width="9.1171875" style="2" hidden="1" customWidth="1" outlineLevel="1"/>
    <col min="29" max="29" width="9.1171875" style="2" collapsed="1"/>
    <col min="30" max="16384" width="9.1171875" style="2"/>
  </cols>
  <sheetData>
    <row r="1" spans="1:27" hidden="1">
      <c r="D1" s="2">
        <f>IF($C$3="Yes",1,0)</f>
        <v>0</v>
      </c>
      <c r="E1" s="2">
        <f>IF($C$3="Yes",1,0)</f>
        <v>0</v>
      </c>
      <c r="I1" s="2">
        <f>IF($H$3="Yes",1,0)</f>
        <v>0</v>
      </c>
      <c r="J1" s="2">
        <f>IF($H$3="Yes",1,0)</f>
        <v>0</v>
      </c>
    </row>
    <row r="2" spans="1:27" s="1" customFormat="1">
      <c r="A2" s="3" t="s">
        <v>1</v>
      </c>
      <c r="C2" s="3" t="s">
        <v>46</v>
      </c>
      <c r="D2" s="3" t="s">
        <v>31</v>
      </c>
      <c r="E2" s="3" t="s">
        <v>44</v>
      </c>
      <c r="F2" s="3" t="s">
        <v>48</v>
      </c>
      <c r="H2" s="3" t="s">
        <v>47</v>
      </c>
      <c r="I2" s="3" t="s">
        <v>45</v>
      </c>
      <c r="J2" s="3" t="s">
        <v>44</v>
      </c>
      <c r="K2" s="3" t="s">
        <v>48</v>
      </c>
      <c r="M2" s="3" t="s">
        <v>33</v>
      </c>
      <c r="N2" s="3" t="s">
        <v>34</v>
      </c>
      <c r="O2" s="3" t="s">
        <v>35</v>
      </c>
      <c r="Q2" s="3" t="s">
        <v>52</v>
      </c>
      <c r="R2" s="1" t="str" cm="1">
        <f t="array" ref="R2:X2">TRANSPOSE(_xll.BC.EXPANDDIMENSIONRANGE(Connection))</f>
        <v>AREA</v>
      </c>
      <c r="S2" s="1" t="str">
        <v>BUSINESSGROUP</v>
      </c>
      <c r="T2" s="1" t="str">
        <v>CUSTOMERGROUP</v>
      </c>
      <c r="U2" s="1" t="str">
        <v>DEPARTMENT</v>
      </c>
      <c r="V2" s="1" t="str">
        <v>PURCHASER</v>
      </c>
      <c r="W2" s="1" t="str">
        <v>SALESCAMPAIGN</v>
      </c>
      <c r="X2" s="1" t="str">
        <v>SALESPERSON</v>
      </c>
    </row>
    <row r="3" spans="1:27">
      <c r="A3" s="21" t="s">
        <v>30</v>
      </c>
      <c r="C3" s="33" t="s">
        <v>51</v>
      </c>
      <c r="D3" s="2" t="s">
        <v>38</v>
      </c>
      <c r="E3" s="32">
        <v>1</v>
      </c>
      <c r="F3" s="2">
        <f>IF(E3="",999,E3)</f>
        <v>1</v>
      </c>
      <c r="H3" s="33" t="s">
        <v>51</v>
      </c>
      <c r="I3" s="2" t="str" cm="1">
        <f t="array" ref="I3:I29">_xlfn.LET(
_xlpm.AllSubCategories,_xlfn.UNIQUE(_xll.BC.ACCOUNTSUBCATEGORY(Connection,_xll.BC.EXPANDACCOUNTRANGE(Connection,,,,"P"))),
_xlfn._xlws.SORT(_xlfn._xlws.FILTER(_xlpm.AllSubCategories,_xlpm.AllSubCategories&lt;&gt;"")))</f>
        <v>Accounts Receivable</v>
      </c>
      <c r="K3" s="2">
        <f>IF(AND(I3="",J3=""),"",IF(J3="",999,J3))</f>
        <v>999</v>
      </c>
      <c r="M3" s="35" t="str" cm="1">
        <f t="array" ref="M3">TEXT(_xll.BC.QUERY(Connection,"companyinformation",,"CurrentFiscalYearStartDate",FALSE),"Mmmm")</f>
        <v>January</v>
      </c>
      <c r="N3" s="36">
        <f>DATE(YEAR('Trial Balance'!G2),MONTH((DATEVALUE("1-"&amp;M3&amp;"-1900"))),1)</f>
        <v>45292</v>
      </c>
      <c r="O3" s="37">
        <f>DATE(YEAR('Trial Balance'!$G$2),MONTH((DATEVALUE("1-"&amp;M3&amp;"-1900")))+11,DAY(EOMONTH(N3,-1)))</f>
        <v>45657</v>
      </c>
      <c r="R3" s="2" t="str" cm="1">
        <f t="array" ref="R3:R13">IF(R2="","",IFERROR(_xll.BC.EXPANDDIMENSIONVALUERANGE(Connection,R2),""))</f>
        <v>10</v>
      </c>
      <c r="S3" s="2" t="str" cm="1">
        <f t="array" ref="S3:S6">IF(S2="","",IFERROR(_xll.BC.EXPANDDIMENSIONVALUERANGE(Connection,S2),""))</f>
        <v>GRPBG</v>
      </c>
      <c r="T3" s="2" t="str" cm="1">
        <f t="array" ref="T3:T5">IF(T2="","",IFERROR(_xll.BC.EXPANDDIMENSIONVALUERANGE(Connection,T2),""))</f>
        <v>LARGE</v>
      </c>
      <c r="U3" s="2" t="str" cm="1">
        <f t="array" ref="U3:U5">IF(U2="","",IFERROR(_xll.BC.EXPANDDIMENSIONVALUERANGE(Connection,U2),""))</f>
        <v>ADM</v>
      </c>
      <c r="V3" s="2" t="str" cm="1">
        <f t="array" ref="V3:V5">IF(V2="","",IFERROR(_xll.BC.EXPANDDIMENSIONVALUERANGE(Connection,V2),""))</f>
        <v>MH</v>
      </c>
      <c r="W3" s="2" t="str" cm="1">
        <f t="array" ref="W3:W4">IF(W2="","",IFERROR(_xll.BC.EXPANDDIMENSIONVALUERANGE(Connection,W2),""))</f>
        <v>SUMMER</v>
      </c>
      <c r="X3" s="2" t="str" cm="1">
        <f t="array" ref="X3:X5">IF(X2="","",IFERROR(_xll.BC.EXPANDDIMENSIONVALUERANGE(Connection,X2),""))</f>
        <v>JO</v>
      </c>
      <c r="Y3" s="2" t="str" cm="1">
        <f t="array" ref="Y3">IF(Y2="","",IFERROR(_xll.BC.EXPANDDIMENSIONVALUERANGE(Connection,Y2),""))</f>
        <v/>
      </c>
      <c r="Z3" s="2" t="str" cm="1">
        <f t="array" ref="Z3">IF(Z2="","",IFERROR(_xll.BC.EXPANDDIMENSIONVALUERANGE(Connection,Z2),""))</f>
        <v/>
      </c>
      <c r="AA3" s="2" t="str" cm="1">
        <f t="array" ref="AA3">IF(AA2="","",IFERROR(_xll.BC.EXPANDDIMENSIONVALUERANGE(Connection,AA2),""))</f>
        <v/>
      </c>
    </row>
    <row r="4" spans="1:27">
      <c r="D4" s="2" t="s">
        <v>40</v>
      </c>
      <c r="E4" s="32">
        <v>2</v>
      </c>
      <c r="F4" s="2">
        <f>IF(E4="",999,E4)</f>
        <v>2</v>
      </c>
      <c r="I4" s="2" t="str">
        <v>Accumulated Depreciation</v>
      </c>
      <c r="K4" s="2">
        <f t="shared" ref="K4:K29" si="0">IF(AND(I4="",J4=""),"",IF(J4="",999,J4))</f>
        <v>999</v>
      </c>
      <c r="R4" s="2" t="str">
        <v>20</v>
      </c>
      <c r="S4" s="2" t="str">
        <v>HOME</v>
      </c>
      <c r="T4" s="2" t="str">
        <v>MEDIUM</v>
      </c>
      <c r="U4" s="2" t="str">
        <v>PROD</v>
      </c>
      <c r="V4" s="2" t="str">
        <v>RB</v>
      </c>
      <c r="W4" s="2" t="str">
        <v>WINTER</v>
      </c>
      <c r="X4" s="2" t="str">
        <v>LT</v>
      </c>
    </row>
    <row r="5" spans="1:27">
      <c r="D5" s="2" t="s">
        <v>39</v>
      </c>
      <c r="E5" s="32">
        <v>3</v>
      </c>
      <c r="F5" s="2">
        <f t="shared" ref="F5:F8" si="1">IF(E5="",999,E5)</f>
        <v>3</v>
      </c>
      <c r="I5" s="2" t="str">
        <v>Advertising Expense</v>
      </c>
      <c r="K5" s="2">
        <f t="shared" si="0"/>
        <v>999</v>
      </c>
      <c r="R5" s="2" t="str">
        <v>30</v>
      </c>
      <c r="S5" s="2" t="str">
        <v>INDUSTRIAL</v>
      </c>
      <c r="T5" s="2" t="str">
        <v>SMALL</v>
      </c>
      <c r="U5" s="2" t="str">
        <v>SALES</v>
      </c>
      <c r="V5" s="2" t="str">
        <v>TD</v>
      </c>
      <c r="X5" s="2" t="str">
        <v>OF</v>
      </c>
    </row>
    <row r="6" spans="1:27">
      <c r="D6" s="2" t="s">
        <v>41</v>
      </c>
      <c r="E6" s="32">
        <v>4</v>
      </c>
      <c r="F6" s="2">
        <f t="shared" si="1"/>
        <v>4</v>
      </c>
      <c r="I6" s="2" t="str">
        <v>Assets</v>
      </c>
      <c r="K6" s="2">
        <f t="shared" si="0"/>
        <v>999</v>
      </c>
      <c r="R6" s="2" t="str">
        <v>40</v>
      </c>
      <c r="S6" s="2" t="str">
        <v>OFFICE</v>
      </c>
    </row>
    <row r="7" spans="1:27">
      <c r="D7" s="2" t="s">
        <v>43</v>
      </c>
      <c r="E7" s="32">
        <v>5</v>
      </c>
      <c r="F7" s="2">
        <f t="shared" si="1"/>
        <v>5</v>
      </c>
      <c r="I7" s="2" t="str">
        <v>Cash</v>
      </c>
      <c r="K7" s="2">
        <f t="shared" si="0"/>
        <v>999</v>
      </c>
      <c r="R7" s="2" t="str">
        <v>45</v>
      </c>
    </row>
    <row r="8" spans="1:27">
      <c r="D8" s="2" t="s">
        <v>42</v>
      </c>
      <c r="E8" s="32">
        <v>6</v>
      </c>
      <c r="F8" s="2">
        <f t="shared" si="1"/>
        <v>6</v>
      </c>
      <c r="I8" s="2" t="str">
        <v>Common Stock</v>
      </c>
      <c r="K8" s="2">
        <f t="shared" si="0"/>
        <v>999</v>
      </c>
      <c r="R8" s="2" t="str">
        <v>50</v>
      </c>
    </row>
    <row r="9" spans="1:27">
      <c r="I9" s="2" t="str">
        <v>Current Liabilities</v>
      </c>
      <c r="K9" s="2">
        <f t="shared" si="0"/>
        <v>999</v>
      </c>
      <c r="R9" s="2" t="str">
        <v>55</v>
      </c>
    </row>
    <row r="10" spans="1:27">
      <c r="I10" s="2" t="str">
        <v>Equipment</v>
      </c>
      <c r="K10" s="2">
        <f t="shared" si="0"/>
        <v>999</v>
      </c>
      <c r="R10" s="2" t="str">
        <v>60</v>
      </c>
    </row>
    <row r="11" spans="1:27">
      <c r="I11" s="2" t="str">
        <v>Expense</v>
      </c>
      <c r="K11" s="2">
        <f t="shared" si="0"/>
        <v>999</v>
      </c>
      <c r="R11" s="2" t="str">
        <v>70</v>
      </c>
    </row>
    <row r="12" spans="1:27">
      <c r="I12" s="2" t="str">
        <v>Income</v>
      </c>
      <c r="K12" s="2">
        <f t="shared" si="0"/>
        <v>999</v>
      </c>
      <c r="R12" s="2" t="str">
        <v>80</v>
      </c>
    </row>
    <row r="13" spans="1:27">
      <c r="I13" s="2" t="str">
        <v>Income, Product Sales</v>
      </c>
      <c r="K13" s="2">
        <f t="shared" si="0"/>
        <v>999</v>
      </c>
      <c r="R13" s="2" t="str">
        <v>85</v>
      </c>
    </row>
    <row r="14" spans="1:27">
      <c r="I14" s="2" t="str">
        <v>Income, Services</v>
      </c>
      <c r="K14" s="2">
        <f t="shared" si="0"/>
        <v>999</v>
      </c>
    </row>
    <row r="15" spans="1:27">
      <c r="I15" s="2" t="str">
        <v>Interest Expense</v>
      </c>
      <c r="K15" s="2">
        <f t="shared" si="0"/>
        <v>999</v>
      </c>
    </row>
    <row r="16" spans="1:27">
      <c r="I16" s="2" t="str">
        <v>Inventory</v>
      </c>
      <c r="K16" s="2">
        <f t="shared" si="0"/>
        <v>999</v>
      </c>
    </row>
    <row r="17" spans="9:11">
      <c r="I17" s="2" t="str">
        <v>Labor</v>
      </c>
      <c r="K17" s="2">
        <f t="shared" si="0"/>
        <v>999</v>
      </c>
    </row>
    <row r="18" spans="9:11">
      <c r="I18" s="2" t="str">
        <v>Liabilities</v>
      </c>
      <c r="K18" s="2">
        <f t="shared" si="0"/>
        <v>999</v>
      </c>
    </row>
    <row r="19" spans="9:11">
      <c r="I19" s="2" t="str">
        <v>Long Term Liabilities</v>
      </c>
      <c r="K19" s="2">
        <f t="shared" si="0"/>
        <v>999</v>
      </c>
    </row>
    <row r="20" spans="9:11">
      <c r="I20" s="2" t="str">
        <v>Materials</v>
      </c>
      <c r="K20" s="2">
        <f t="shared" si="0"/>
        <v>999</v>
      </c>
    </row>
    <row r="21" spans="9:11">
      <c r="I21" s="2" t="str">
        <v>Other Income &amp; Expenses</v>
      </c>
      <c r="K21" s="2">
        <f t="shared" si="0"/>
        <v>999</v>
      </c>
    </row>
    <row r="22" spans="9:11">
      <c r="I22" s="2" t="str">
        <v>Payroll Expense</v>
      </c>
      <c r="K22" s="2">
        <f t="shared" si="0"/>
        <v>999</v>
      </c>
    </row>
    <row r="23" spans="9:11">
      <c r="I23" s="2" t="str">
        <v>Payroll Liabilities</v>
      </c>
      <c r="K23" s="2">
        <f t="shared" si="0"/>
        <v>999</v>
      </c>
    </row>
    <row r="24" spans="9:11">
      <c r="I24" s="2" t="str">
        <v>Prepaid Expenses</v>
      </c>
      <c r="K24" s="2">
        <f t="shared" si="0"/>
        <v>999</v>
      </c>
    </row>
    <row r="25" spans="9:11">
      <c r="I25" s="2" t="str">
        <v>Repairs and Maintenance Expense</v>
      </c>
      <c r="K25" s="2">
        <f t="shared" si="0"/>
        <v>999</v>
      </c>
    </row>
    <row r="26" spans="9:11">
      <c r="I26" s="2" t="str">
        <v>Retained Earnings</v>
      </c>
      <c r="K26" s="2">
        <f t="shared" si="0"/>
        <v>999</v>
      </c>
    </row>
    <row r="27" spans="9:11">
      <c r="I27" s="2" t="str">
        <v>Sales Discounts</v>
      </c>
      <c r="K27" s="2">
        <f t="shared" si="0"/>
        <v>999</v>
      </c>
    </row>
    <row r="28" spans="9:11">
      <c r="I28" s="2" t="str">
        <v>Tax Expense</v>
      </c>
      <c r="K28" s="2">
        <f t="shared" si="0"/>
        <v>999</v>
      </c>
    </row>
    <row r="29" spans="9:11">
      <c r="I29" s="2" t="str">
        <v>Utilities Expense</v>
      </c>
      <c r="K29" s="2">
        <f t="shared" si="0"/>
        <v>999</v>
      </c>
    </row>
  </sheetData>
  <conditionalFormatting sqref="J3:J999">
    <cfRule type="expression" dxfId="1" priority="2">
      <formula>$I3&lt;&gt;""</formula>
    </cfRule>
  </conditionalFormatting>
  <conditionalFormatting sqref="R2:AA2">
    <cfRule type="notContainsBlanks" dxfId="0" priority="1">
      <formula>LEN(TRIM(R2))&gt;0</formula>
    </cfRule>
  </conditionalFormatting>
  <dataValidations count="1">
    <dataValidation type="list" allowBlank="1" showInputMessage="1" showErrorMessage="1" sqref="C3 H3" xr:uid="{C500E67E-5655-46DB-BF72-A56A3FC1E9C6}">
      <formula1>"Yes,No"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31D3-1F22-47AE-AEFE-E172B6F8E497}">
  <sheetPr>
    <tabColor theme="0" tint="-0.499984740745262"/>
  </sheetPr>
  <dimension ref="A1:B15"/>
  <sheetViews>
    <sheetView showGridLines="0" workbookViewId="0">
      <selection activeCell="F17" sqref="F17"/>
    </sheetView>
  </sheetViews>
  <sheetFormatPr defaultRowHeight="15.75"/>
  <cols>
    <col min="1" max="1" width="17.234375" customWidth="1"/>
    <col min="2" max="2" width="68.64453125" customWidth="1"/>
  </cols>
  <sheetData>
    <row r="1" spans="1:2" ht="23.25">
      <c r="A1" s="4" t="s">
        <v>2</v>
      </c>
    </row>
    <row r="3" spans="1:2">
      <c r="A3" t="s">
        <v>3</v>
      </c>
    </row>
    <row r="4" spans="1:2">
      <c r="A4" t="s">
        <v>25</v>
      </c>
    </row>
    <row r="5" spans="1:2">
      <c r="A5" s="5" t="s">
        <v>4</v>
      </c>
      <c r="B5" t="s">
        <v>29</v>
      </c>
    </row>
    <row r="6" spans="1:2">
      <c r="A6" s="5" t="s">
        <v>5</v>
      </c>
      <c r="B6" t="s">
        <v>19</v>
      </c>
    </row>
    <row r="7" spans="1:2">
      <c r="A7" s="5" t="s">
        <v>6</v>
      </c>
      <c r="B7" t="s">
        <v>28</v>
      </c>
    </row>
    <row r="8" spans="1:2">
      <c r="A8" s="5" t="s">
        <v>8</v>
      </c>
      <c r="B8" t="s">
        <v>57</v>
      </c>
    </row>
    <row r="9" spans="1:2">
      <c r="A9" s="5" t="s">
        <v>9</v>
      </c>
      <c r="B9" s="6">
        <v>1</v>
      </c>
    </row>
    <row r="10" spans="1:2">
      <c r="A10" s="5" t="s">
        <v>10</v>
      </c>
      <c r="B10" s="15">
        <v>45961</v>
      </c>
    </row>
    <row r="11" spans="1:2">
      <c r="A11" s="5" t="s">
        <v>7</v>
      </c>
      <c r="B11" s="7" t="s">
        <v>58</v>
      </c>
    </row>
    <row r="14" spans="1:2">
      <c r="A14" s="18" t="s">
        <v>26</v>
      </c>
      <c r="B14" s="18" t="s">
        <v>27</v>
      </c>
    </row>
    <row r="15" spans="1:2">
      <c r="A15" s="19">
        <v>1</v>
      </c>
      <c r="B15" s="19" t="s">
        <v>11</v>
      </c>
    </row>
  </sheetData>
  <hyperlinks>
    <hyperlink ref="B11" r:id="rId1" xr:uid="{FE599757-348F-40CD-AB96-3DEDB71AE135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6464F-6C17-4089-BF54-6444F8691957}">
  <dimension ref="A1"/>
  <sheetViews>
    <sheetView workbookViewId="0"/>
  </sheetViews>
  <sheetFormatPr defaultRowHeight="15.75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B8CE6-64F7-4A22-B507-1A156C59059A}">
  <dimension ref="A1"/>
  <sheetViews>
    <sheetView workbookViewId="0"/>
  </sheetViews>
  <sheetFormatPr defaultRowHeight="15.7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1B93C-4483-4A29-9E55-0BE114E79A25}">
  <dimension ref="A1:C6"/>
  <sheetViews>
    <sheetView workbookViewId="0"/>
  </sheetViews>
  <sheetFormatPr defaultRowHeight="15.75"/>
  <sheetData>
    <row r="1" spans="1:3">
      <c r="A1" t="s">
        <v>20</v>
      </c>
      <c r="B1" t="b">
        <v>0</v>
      </c>
      <c r="C1" t="s">
        <v>18</v>
      </c>
    </row>
    <row r="2" spans="1:3">
      <c r="A2" t="s">
        <v>21</v>
      </c>
      <c r="B2" t="s">
        <v>22</v>
      </c>
    </row>
    <row r="3" spans="1:3">
      <c r="A3" t="s">
        <v>23</v>
      </c>
      <c r="B3" t="b">
        <v>0</v>
      </c>
    </row>
    <row r="4" spans="1:3">
      <c r="A4" t="s">
        <v>24</v>
      </c>
      <c r="B4" t="b">
        <v>0</v>
      </c>
    </row>
    <row r="6" spans="1:3">
      <c r="A6" t="s">
        <v>16</v>
      </c>
      <c r="B6" t="s">
        <v>17</v>
      </c>
      <c r="C6" t="s">
        <v>18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95FD-4637-4AC8-8463-131B4BA86500}">
  <dimension ref="A1"/>
  <sheetViews>
    <sheetView workbookViewId="0"/>
  </sheetViews>
  <sheetFormatPr defaultRowHeight="15.75"/>
  <sheetData>
    <row r="1" spans="1:1">
      <c r="A1" t="str" cm="1">
        <f t="array" ref="A1">_xll.VELIXOVERSION()</f>
        <v>2025.9.337-g7873a7bf11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34A7F-341F-4C51-A797-02094E3F0736}">
  <dimension ref="A1"/>
  <sheetViews>
    <sheetView workbookViewId="0"/>
  </sheetViews>
  <sheetFormatPr defaultRowHeight="15.75"/>
  <sheetData>
    <row r="1" spans="1:1">
      <c r="A1" t="str" cm="1">
        <f t="array" ref="A1">_xll.VELIXOVERSION()</f>
        <v>2025.9.337-g7873a7bf11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1d8d7b04146f0186a8744e4fb092937b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0e40ea6f01a90960503f9a9a33a0f425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CF5564-831B-49D4-B785-2333E879A6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5869E9-F208-4D30-8F77-813BBED14125}">
  <ds:schemaRefs>
    <ds:schemaRef ds:uri="http://schemas.openxmlformats.org/package/2006/metadata/core-properties"/>
    <ds:schemaRef ds:uri="http://schemas.microsoft.com/office/2006/documentManagement/types"/>
    <ds:schemaRef ds:uri="e8ea7d2f-2adf-4240-a9a3-0f4cbd191e2b"/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4944a7f5-8a77-4428-8ee2-2834b8af263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08FD123-7530-426D-AA2B-0B12AE211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Trial Balance</vt:lpstr>
      <vt:lpstr>Options</vt:lpstr>
      <vt:lpstr>Information</vt:lpstr>
      <vt:lpstr>_VXIgnore_810b4cd3-3acb-4805-b9</vt:lpstr>
      <vt:lpstr>_VXIgnore_1907951d-03ea-4c60-9c</vt:lpstr>
      <vt:lpstr>Connection</vt:lpstr>
      <vt:lpstr>SortByCategory</vt:lpstr>
      <vt:lpstr>SortBySubcategory</vt:lpstr>
      <vt:lpstr>'Trial Balance'!VelixoAutoHideZeroRows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2024-01-18T04:48:15Z</dcterms:created>
  <dcterms:modified xsi:type="dcterms:W3CDTF">2025-12-02T02:37:01Z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