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namedSheetViews/namedSheetView1.xml" ContentType="application/vnd.ms-excel.namedsheetview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3.xml" ContentType="application/vnd.openxmlformats-officedocument.drawing+xml"/>
  <Override PartName="/xl/tables/table5.xml" ContentType="application/vnd.openxmlformats-officedocument.spreadsheetml.table+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hidePivotFieldList="1"/>
  <mc:AlternateContent xmlns:mc="http://schemas.openxmlformats.org/markup-compatibility/2006">
    <mc:Choice Requires="x15">
      <x15ac:absPath xmlns:x15ac="http://schemas.microsoft.com/office/spreadsheetml/2010/11/ac" url="C:\Users\Aljun Talle\Documents\BC for Release Dec 2025\"/>
    </mc:Choice>
  </mc:AlternateContent>
  <xr:revisionPtr revIDLastSave="0" documentId="13_ncr:1_{A7483BCB-9C70-48F2-ABF6-924FE6C55458}" xr6:coauthVersionLast="47" xr6:coauthVersionMax="47" xr10:uidLastSave="{00000000-0000-0000-0000-000000000000}"/>
  <bookViews>
    <workbookView xWindow="14055" yWindow="-16320" windowWidth="29040" windowHeight="15720" tabRatio="673" activeTab="1" xr2:uid="{79CFE93E-1DEF-4CBD-846A-7F189708DB03}"/>
  </bookViews>
  <sheets>
    <sheet name="AR Aging Summary" sheetId="18" r:id="rId1"/>
    <sheet name="AR transactions" sheetId="1" r:id="rId2"/>
    <sheet name="Invoice" sheetId="26" r:id="rId3"/>
    <sheet name="AR Payment" sheetId="30" r:id="rId4"/>
    <sheet name="Dimensions" sheetId="34" state="hidden" r:id="rId5"/>
    <sheet name="Other AR Payment" sheetId="41" r:id="rId6"/>
    <sheet name="Control" sheetId="22" r:id="rId7"/>
    <sheet name="Options" sheetId="10" r:id="rId8"/>
    <sheet name="Information" sheetId="14" r:id="rId9"/>
    <sheet name="VelixoReportsConnections" sheetId="5" state="veryHidden" r:id="rId10"/>
    <sheet name="VelixoReportsGIOptions" sheetId="6" state="veryHidden" r:id="rId11"/>
    <sheet name="VelixoReportsSettings" sheetId="7" state="veryHidden" r:id="rId12"/>
  </sheets>
  <definedNames>
    <definedName name="_xlnm._FilterDatabase" localSheetId="0" hidden="1">'AR Aging Summary'!$S$18:$T$23</definedName>
    <definedName name="_xlnm._FilterDatabase" localSheetId="3" hidden="1">'AR Payment'!$A$8:$I$423</definedName>
    <definedName name="_xlnm._FilterDatabase" localSheetId="1" hidden="1">'AR transactions'!$A$8:$AH$224</definedName>
    <definedName name="_xlnm._FilterDatabase" localSheetId="7" hidden="1">Options!#REF!</definedName>
    <definedName name="_xlnm._FilterDatabase" localSheetId="5" hidden="1">'Other AR Payment'!$B$8:$J$421</definedName>
    <definedName name="AR_AgingDetail">OFFSET(_xlfn.ANCHORARRAY('AR transactions'!$B$9),-1,0,ROWS(_xlfn.ANCHORARRAY('AR transactions'!$B$9))+1,'AR transactions'!$T$2)</definedName>
    <definedName name="Asof">'AR transactions'!$A$5</definedName>
    <definedName name="BasedOn">'AR transactions'!$A$6</definedName>
    <definedName name="Connection">Options!$A$2</definedName>
    <definedName name="CustomerID">'AR transactions'!$A$4</definedName>
    <definedName name="OTHPYMTCODES">Options!$F$2</definedName>
    <definedName name="Slicer_AR_Impact">#N/A</definedName>
    <definedName name="Velixo_mirrored_table_0286ECA0F29F44C6BE4C12328D2B8800_VXB36_11H7WJ36FZGBP" localSheetId="2" hidden="1">Invoice!$I$8</definedName>
    <definedName name="Velixo_mirrored_table_0286ECA0F29F44C6BE4C12328D2B8800_VXB36_120E69OOLJMNJ" localSheetId="2" hidden="1">Invoice!$B$8</definedName>
    <definedName name="Velixo_mirrored_table_0286ECA0F29F44C6BE4C12328D2B8800_VXB36_2EVURVZQVZ2FB1GR4O5" localSheetId="2" hidden="1">Invoice!$H$8</definedName>
    <definedName name="Velixo_mirrored_table_0286ECA0F29F44C6BE4C12328D2B8800_VXB36_3K4P7FW10D5L3FSAJDAAUN" localSheetId="2" hidden="1">Invoice!$C$8</definedName>
    <definedName name="Velixo_mirrored_table_0286ECA0F29F44C6BE4C12328D2B8800_VXB36_41SZLF7C1PUTYQFB8OX58P9OK" localSheetId="2" hidden="1">Invoice!$A$8</definedName>
    <definedName name="Velixo_mirrored_table_0286ECA0F29F44C6BE4C12328D2B8800_VXB36_A8W5NFN3MBPP8NSZ3" localSheetId="2" hidden="1">Invoice!$E$8</definedName>
    <definedName name="Velixo_mirrored_table_0286ECA0F29F44C6BE4C12328D2B8800_VXB36_AE8CW7G56FX755FFZ" localSheetId="2" hidden="1">Invoice!$D$8</definedName>
    <definedName name="Velixo_mirrored_table_0286ECA0F29F44C6BE4C12328D2B8800_VXB36_EE65NZ96TAA4JH3AVGX1" localSheetId="2" hidden="1">Invoice!$F$8</definedName>
    <definedName name="Velixo_mirrored_table_0286ECA0F29F44C6BE4C12328D2B8800_VXB36_ELO4VLYVGZZTFVHYRDR9" localSheetId="2" hidden="1">Invoice!$G$8</definedName>
    <definedName name="Velixo_mirrored_table_0286ECA0F29F44C6BE4C12328D2B8800_VXB36_PHZZKUW6S" localSheetId="2" hidden="1">Invoice!$J$8</definedName>
    <definedName name="Velixo_mirrored_table_73A876646E6F433C91C359789659B0CC_VXB36_11H7WJ36FZGBP" localSheetId="3" hidden="1">'AR Payment'!#REF!</definedName>
    <definedName name="Velixo_mirrored_table_73A876646E6F433C91C359789659B0CC_VXB36_11H7WJ36FZGBP" localSheetId="2" hidden="1">Invoice!#REF!</definedName>
    <definedName name="Velixo_mirrored_table_73A876646E6F433C91C359789659B0CC_VXB36_11H7WJ36FZGBP" localSheetId="5" hidden="1">'Other AR Payment'!#REF!</definedName>
    <definedName name="Velixo_mirrored_table_73A876646E6F433C91C359789659B0CC_VXB36_120E69OOLJMNJ" localSheetId="3" hidden="1">'AR Payment'!#REF!</definedName>
    <definedName name="Velixo_mirrored_table_73A876646E6F433C91C359789659B0CC_VXB36_120E69OOLJMNJ" localSheetId="2" hidden="1">Invoice!#REF!</definedName>
    <definedName name="Velixo_mirrored_table_73A876646E6F433C91C359789659B0CC_VXB36_120E69OOLJMNJ" localSheetId="5" hidden="1">'Other AR Payment'!#REF!</definedName>
    <definedName name="Velixo_mirrored_table_73A876646E6F433C91C359789659B0CC_VXB36_2EVURVZQVZ2FB1GR4O5" localSheetId="3" hidden="1">'AR Payment'!#REF!</definedName>
    <definedName name="Velixo_mirrored_table_73A876646E6F433C91C359789659B0CC_VXB36_2EVURVZQVZ2FB1GR4O5" localSheetId="2" hidden="1">Invoice!#REF!</definedName>
    <definedName name="Velixo_mirrored_table_73A876646E6F433C91C359789659B0CC_VXB36_2EVURVZQVZ2FB1GR4O5" localSheetId="5" hidden="1">'Other AR Payment'!#REF!</definedName>
    <definedName name="Velixo_mirrored_table_73A876646E6F433C91C359789659B0CC_VXB36_3K4P7FW10D5L3FSAJDAAUN" localSheetId="3" hidden="1">'AR Payment'!#REF!</definedName>
    <definedName name="Velixo_mirrored_table_73A876646E6F433C91C359789659B0CC_VXB36_3K4P7FW10D5L3FSAJDAAUN" localSheetId="2" hidden="1">Invoice!#REF!</definedName>
    <definedName name="Velixo_mirrored_table_73A876646E6F433C91C359789659B0CC_VXB36_3K4P7FW10D5L3FSAJDAAUN" localSheetId="5" hidden="1">'Other AR Payment'!#REF!</definedName>
    <definedName name="Velixo_mirrored_table_73A876646E6F433C91C359789659B0CC_VXB36_A8W5NFN3MBPP8NSZ3" localSheetId="3" hidden="1">'AR Payment'!#REF!</definedName>
    <definedName name="Velixo_mirrored_table_73A876646E6F433C91C359789659B0CC_VXB36_A8W5NFN3MBPP8NSZ3" localSheetId="2" hidden="1">Invoice!#REF!</definedName>
    <definedName name="Velixo_mirrored_table_73A876646E6F433C91C359789659B0CC_VXB36_A8W5NFN3MBPP8NSZ3" localSheetId="5" hidden="1">'Other AR Payment'!#REF!</definedName>
    <definedName name="Velixo_mirrored_table_73A876646E6F433C91C359789659B0CC_VXB36_AE8CW7G56FX755FFZ" localSheetId="3" hidden="1">'AR Payment'!#REF!</definedName>
    <definedName name="Velixo_mirrored_table_73A876646E6F433C91C359789659B0CC_VXB36_AE8CW7G56FX755FFZ" localSheetId="2" hidden="1">Invoice!#REF!</definedName>
    <definedName name="Velixo_mirrored_table_73A876646E6F433C91C359789659B0CC_VXB36_AE8CW7G56FX755FFZ" localSheetId="5" hidden="1">'Other AR Payment'!#REF!</definedName>
    <definedName name="Velixo_mirrored_table_73A876646E6F433C91C359789659B0CC_VXB36_EE65NZ96TAA4JH3AVGX1" localSheetId="3" hidden="1">'AR Payment'!#REF!</definedName>
    <definedName name="Velixo_mirrored_table_73A876646E6F433C91C359789659B0CC_VXB36_EE65NZ96TAA4JH3AVGX1" localSheetId="2" hidden="1">Invoice!#REF!</definedName>
    <definedName name="Velixo_mirrored_table_73A876646E6F433C91C359789659B0CC_VXB36_EE65NZ96TAA4JH3AVGX1" localSheetId="5" hidden="1">'Other AR Payment'!#REF!</definedName>
    <definedName name="Velixo_mirrored_table_73A876646E6F433C91C359789659B0CC_VXB36_ELO4VLYVGZZTFVHYRDR9" localSheetId="3" hidden="1">'AR Payment'!#REF!</definedName>
    <definedName name="Velixo_mirrored_table_73A876646E6F433C91C359789659B0CC_VXB36_ELO4VLYVGZZTFVHYRDR9" localSheetId="2" hidden="1">Invoice!#REF!</definedName>
    <definedName name="Velixo_mirrored_table_73A876646E6F433C91C359789659B0CC_VXB36_ELO4VLYVGZZTFVHYRDR9" localSheetId="5" hidden="1">'Other AR Payment'!#REF!</definedName>
    <definedName name="Velixo_mirrored_table_73A876646E6F433C91C359789659B0CC_VXB36_PHZZKUW6S" localSheetId="3" hidden="1">'AR Payment'!#REF!</definedName>
    <definedName name="Velixo_mirrored_table_73A876646E6F433C91C359789659B0CC_VXB36_PHZZKUW6S" localSheetId="2" hidden="1">Invoice!#REF!</definedName>
    <definedName name="Velixo_mirrored_table_73A876646E6F433C91C359789659B0CC_VXB36_PHZZKUW6S" localSheetId="5" hidden="1">'Other AR Payment'!#REF!</definedName>
    <definedName name="Velixo_mirrored_table_84B448BD0F744E269970EE0D2B990921_VXB36_11H7WJ36FZGBP" localSheetId="5" hidden="1">'Other AR Payment'!#REF!</definedName>
    <definedName name="Velixo_mirrored_table_84B448BD0F744E269970EE0D2B990921_VXB36_120E69OOLJMNJ" localSheetId="5" hidden="1">'Other AR Payment'!#REF!</definedName>
    <definedName name="Velixo_mirrored_table_84B448BD0F744E269970EE0D2B990921_VXB36_2EVURVZQVZ2FB1GR4O5" localSheetId="5" hidden="1">'Other AR Payment'!#REF!</definedName>
    <definedName name="Velixo_mirrored_table_84B448BD0F744E269970EE0D2B990921_VXB36_3K4P7FW10D5L3FSAJDAAUN" localSheetId="5" hidden="1">'Other AR Payment'!#REF!</definedName>
    <definedName name="Velixo_mirrored_table_84B448BD0F744E269970EE0D2B990921_VXB36_41SZLF7C1PUTYQFB8OX58P9OK" localSheetId="5" hidden="1">'Other AR Payment'!#REF!</definedName>
    <definedName name="Velixo_mirrored_table_84B448BD0F744E269970EE0D2B990921_VXB36_A8W5NFN3MBPP8NSZ3" localSheetId="5" hidden="1">'Other AR Payment'!#REF!</definedName>
    <definedName name="Velixo_mirrored_table_84B448BD0F744E269970EE0D2B990921_VXB36_AE8CW7G56FX755FFZ" localSheetId="5" hidden="1">'Other AR Payment'!#REF!</definedName>
    <definedName name="Velixo_mirrored_table_84B448BD0F744E269970EE0D2B990921_VXB36_EE65NZ96TAA4JH3AVGX1" localSheetId="5" hidden="1">'Other AR Payment'!#REF!</definedName>
    <definedName name="Velixo_mirrored_table_84B448BD0F744E269970EE0D2B990921_VXB36_ELO4VLYVGZZTFVHYRDR9" localSheetId="5" hidden="1">'Other AR Payment'!#REF!</definedName>
    <definedName name="Velixo_mirrored_table_84B448BD0F744E269970EE0D2B990921_VXB36_PHZZKUW6S" localSheetId="5" hidden="1">'Other AR Payment'!#REF!</definedName>
    <definedName name="Velixo_mirrored_table_A3144C6277DC47F2BFC7CEB6EB26AAB2_VXB36_11H7WJ36FZGBP" localSheetId="3" hidden="1">'AR Payment'!$H$8</definedName>
    <definedName name="Velixo_mirrored_table_A3144C6277DC47F2BFC7CEB6EB26AAB2_VXB36_11H7WJ36FZGBP" localSheetId="5" hidden="1">'Other AR Payment'!#REF!</definedName>
    <definedName name="Velixo_mirrored_table_A3144C6277DC47F2BFC7CEB6EB26AAB2_VXB36_120E69OOLJMNJ" localSheetId="3" hidden="1">'AR Payment'!$A$8</definedName>
    <definedName name="Velixo_mirrored_table_A3144C6277DC47F2BFC7CEB6EB26AAB2_VXB36_120E69OOLJMNJ" localSheetId="5" hidden="1">'Other AR Payment'!#REF!</definedName>
    <definedName name="Velixo_mirrored_table_A3144C6277DC47F2BFC7CEB6EB26AAB2_VXB36_2EVURVZQVZ2FB1GR4O5" localSheetId="3" hidden="1">'AR Payment'!$G$8</definedName>
    <definedName name="Velixo_mirrored_table_A3144C6277DC47F2BFC7CEB6EB26AAB2_VXB36_2EVURVZQVZ2FB1GR4O5" localSheetId="5" hidden="1">'Other AR Payment'!#REF!</definedName>
    <definedName name="Velixo_mirrored_table_A3144C6277DC47F2BFC7CEB6EB26AAB2_VXB36_3K4P7FW10D5L3FSAJDAAUN" localSheetId="3" hidden="1">'AR Payment'!$B$8</definedName>
    <definedName name="Velixo_mirrored_table_A3144C6277DC47F2BFC7CEB6EB26AAB2_VXB36_3K4P7FW10D5L3FSAJDAAUN" localSheetId="5" hidden="1">'Other AR Payment'!#REF!</definedName>
    <definedName name="Velixo_mirrored_table_A3144C6277DC47F2BFC7CEB6EB26AAB2_VXB36_A8W5NFN3MBPP8NSZ3" localSheetId="3" hidden="1">'AR Payment'!$D$8</definedName>
    <definedName name="Velixo_mirrored_table_A3144C6277DC47F2BFC7CEB6EB26AAB2_VXB36_A8W5NFN3MBPP8NSZ3" localSheetId="5" hidden="1">'Other AR Payment'!#REF!</definedName>
    <definedName name="Velixo_mirrored_table_A3144C6277DC47F2BFC7CEB6EB26AAB2_VXB36_AE8CW7G56FX755FFZ" localSheetId="3" hidden="1">'AR Payment'!$C$8</definedName>
    <definedName name="Velixo_mirrored_table_A3144C6277DC47F2BFC7CEB6EB26AAB2_VXB36_AE8CW7G56FX755FFZ" localSheetId="5" hidden="1">'Other AR Payment'!#REF!</definedName>
    <definedName name="Velixo_mirrored_table_A3144C6277DC47F2BFC7CEB6EB26AAB2_VXB36_EE65NZ96TAA4JH3AVGX1" localSheetId="3" hidden="1">'AR Payment'!$E$8</definedName>
    <definedName name="Velixo_mirrored_table_A3144C6277DC47F2BFC7CEB6EB26AAB2_VXB36_EE65NZ96TAA4JH3AVGX1" localSheetId="5" hidden="1">'Other AR Payment'!#REF!</definedName>
    <definedName name="Velixo_mirrored_table_A3144C6277DC47F2BFC7CEB6EB26AAB2_VXB36_ELO4VLYVGZZTFVHYRDR9" localSheetId="3" hidden="1">'AR Payment'!$F$8</definedName>
    <definedName name="Velixo_mirrored_table_A3144C6277DC47F2BFC7CEB6EB26AAB2_VXB36_ELO4VLYVGZZTFVHYRDR9" localSheetId="5" hidden="1">'Other AR Payment'!#REF!</definedName>
    <definedName name="Velixo_mirrored_table_A3144C6277DC47F2BFC7CEB6EB26AAB2_VXB36_PHZZKUW6S" localSheetId="3" hidden="1">'AR Payment'!$I$8</definedName>
    <definedName name="Velixo_mirrored_table_A3144C6277DC47F2BFC7CEB6EB26AAB2_VXB36_PHZZKUW6S" localSheetId="5" hidden="1">'Other AR Payment'!#REF!</definedName>
    <definedName name="Velixo_mirrored_table_A90D9BE62ED74FFDB73503A4238C5EF5_VXB36_6HKOFFQD" localSheetId="4" hidden="1">Dimensions!$D$6</definedName>
    <definedName name="Velixo_mirrored_table_A90D9BE62ED74FFDB73503A4238C5EF5_VXB36_KTG" localSheetId="4" hidden="1">Dimensions!$A$6</definedName>
    <definedName name="Velixo_mirrored_table_A90D9BE62ED74FFDB73503A4238C5EF5_VXB36_LFAJTR1AYGO1XXRQLQ3P" localSheetId="4" hidden="1">Dimensions!$C$6</definedName>
    <definedName name="Velixo_mirrored_table_A90D9BE62ED74FFDB73503A4238C5EF5_VXB36_RL89R9" localSheetId="4" hidden="1">Dimensions!$B$6</definedName>
    <definedName name="Velixo_mirrored_table_C2303C9CFF4B4C77B0B2B6D6A87265F5_VXB36_11H7WJ36FZGBP" localSheetId="5" hidden="1">'Other AR Payment'!$I$8</definedName>
    <definedName name="Velixo_mirrored_table_C2303C9CFF4B4C77B0B2B6D6A87265F5_VXB36_120E69OOLJMNJ" localSheetId="5" hidden="1">'Other AR Payment'!$B$8</definedName>
    <definedName name="Velixo_mirrored_table_C2303C9CFF4B4C77B0B2B6D6A87265F5_VXB36_2EVURVZQVZ2FB1GR4O5" localSheetId="5" hidden="1">'Other AR Payment'!$H$8</definedName>
    <definedName name="Velixo_mirrored_table_C2303C9CFF4B4C77B0B2B6D6A87265F5_VXB36_3K4P7FW10D5L3FSAJDAAUN" localSheetId="5" hidden="1">'Other AR Payment'!$C$8</definedName>
    <definedName name="Velixo_mirrored_table_C2303C9CFF4B4C77B0B2B6D6A87265F5_VXB36_41SZLF7C1PUTYQFB8OX58P9OK" localSheetId="5" hidden="1">'Other AR Payment'!$A$8</definedName>
    <definedName name="Velixo_mirrored_table_C2303C9CFF4B4C77B0B2B6D6A87265F5_VXB36_A8W5NFN3MBPP8NSZ3" localSheetId="5" hidden="1">'Other AR Payment'!$E$8</definedName>
    <definedName name="Velixo_mirrored_table_C2303C9CFF4B4C77B0B2B6D6A87265F5_VXB36_AE8CW7G56FX755FFZ" localSheetId="5" hidden="1">'Other AR Payment'!$D$8</definedName>
    <definedName name="Velixo_mirrored_table_C2303C9CFF4B4C77B0B2B6D6A87265F5_VXB36_EE65NZ96TAA4JH3AVGX1" localSheetId="5" hidden="1">'Other AR Payment'!$F$8</definedName>
    <definedName name="Velixo_mirrored_table_C2303C9CFF4B4C77B0B2B6D6A87265F5_VXB36_ELO4VLYVGZZTFVHYRDR9" localSheetId="5" hidden="1">'Other AR Payment'!$G$8</definedName>
    <definedName name="Velixo_mirrored_table_C2303C9CFF4B4C77B0B2B6D6A87265F5_VXB36_PHZZKUW6S" localSheetId="5" hidden="1">'Other AR Payment'!$J$8</definedName>
    <definedName name="Velixo_mirrored_table_EB89B1C8C3B14B91BB6F622FAD8090C8_VXB36_11H7WJ36FZGBP" localSheetId="2" hidden="1">Invoice!#REF!</definedName>
    <definedName name="Velixo_mirrored_table_EB89B1C8C3B14B91BB6F622FAD8090C8_VXB36_120E69OOLJMNJ" localSheetId="2" hidden="1">Invoice!#REF!</definedName>
    <definedName name="Velixo_mirrored_table_EB89B1C8C3B14B91BB6F622FAD8090C8_VXB36_2EVURVZQVZ2FB1GR4O5" localSheetId="2" hidden="1">Invoice!#REF!</definedName>
    <definedName name="Velixo_mirrored_table_EB89B1C8C3B14B91BB6F622FAD8090C8_VXB36_3K4P7FW10D5L3FSAJDAAUN" localSheetId="2" hidden="1">Invoice!#REF!</definedName>
    <definedName name="Velixo_mirrored_table_EB89B1C8C3B14B91BB6F622FAD8090C8_VXB36_41SZLF7C1PUTYQFB8OX58P9OK" localSheetId="2" hidden="1">Invoice!#REF!</definedName>
    <definedName name="Velixo_mirrored_table_EB89B1C8C3B14B91BB6F622FAD8090C8_VXB36_A8W5NFN3MBPP8NSZ3" localSheetId="2" hidden="1">Invoice!#REF!</definedName>
    <definedName name="Velixo_mirrored_table_EB89B1C8C3B14B91BB6F622FAD8090C8_VXB36_AE8CW7G56FX755FFZ" localSheetId="2" hidden="1">Invoice!#REF!</definedName>
    <definedName name="Velixo_mirrored_table_EB89B1C8C3B14B91BB6F622FAD8090C8_VXB36_EE65NZ96TAA4JH3AVGX1" localSheetId="2" hidden="1">Invoice!#REF!</definedName>
    <definedName name="Velixo_mirrored_table_EB89B1C8C3B14B91BB6F622FAD8090C8_VXB36_ELO4VLYVGZZTFVHYRDR9" localSheetId="2" hidden="1">Invoice!#REF!</definedName>
    <definedName name="Velixo_mirrored_table_EB89B1C8C3B14B91BB6F622FAD8090C8_VXB36_PHZZKUW6S" localSheetId="2" hidden="1">Invoice!#REF!</definedName>
    <definedName name="Velixo_mirrored_table_FD9B1EDDF8C24A938902EB4C9329E002_VXB36_11H7WJ36FZGBP" localSheetId="3" hidden="1">'AR Payment'!#REF!</definedName>
    <definedName name="Velixo_mirrored_table_FD9B1EDDF8C24A938902EB4C9329E002_VXB36_11H7WJ36FZGBP" localSheetId="5" hidden="1">'Other AR Payment'!#REF!</definedName>
    <definedName name="Velixo_mirrored_table_FD9B1EDDF8C24A938902EB4C9329E002_VXB36_120E69OOLJMNJ" localSheetId="3" hidden="1">'AR Payment'!#REF!</definedName>
    <definedName name="Velixo_mirrored_table_FD9B1EDDF8C24A938902EB4C9329E002_VXB36_120E69OOLJMNJ" localSheetId="5" hidden="1">'Other AR Payment'!#REF!</definedName>
    <definedName name="Velixo_mirrored_table_FD9B1EDDF8C24A938902EB4C9329E002_VXB36_2EVURVZQVZ2FB1GR4O5" localSheetId="3" hidden="1">'AR Payment'!#REF!</definedName>
    <definedName name="Velixo_mirrored_table_FD9B1EDDF8C24A938902EB4C9329E002_VXB36_2EVURVZQVZ2FB1GR4O5" localSheetId="5" hidden="1">'Other AR Payment'!#REF!</definedName>
    <definedName name="Velixo_mirrored_table_FD9B1EDDF8C24A938902EB4C9329E002_VXB36_3K4P7FW10D5L3FSAJDAAUN" localSheetId="3" hidden="1">'AR Payment'!#REF!</definedName>
    <definedName name="Velixo_mirrored_table_FD9B1EDDF8C24A938902EB4C9329E002_VXB36_3K4P7FW10D5L3FSAJDAAUN" localSheetId="5" hidden="1">'Other AR Payment'!#REF!</definedName>
    <definedName name="Velixo_mirrored_table_FD9B1EDDF8C24A938902EB4C9329E002_VXB36_A8W5NFN3MBPP8NSZ3" localSheetId="3" hidden="1">'AR Payment'!#REF!</definedName>
    <definedName name="Velixo_mirrored_table_FD9B1EDDF8C24A938902EB4C9329E002_VXB36_A8W5NFN3MBPP8NSZ3" localSheetId="5" hidden="1">'Other AR Payment'!#REF!</definedName>
    <definedName name="Velixo_mirrored_table_FD9B1EDDF8C24A938902EB4C9329E002_VXB36_AE8CW7G56FX755FFZ" localSheetId="3" hidden="1">'AR Payment'!#REF!</definedName>
    <definedName name="Velixo_mirrored_table_FD9B1EDDF8C24A938902EB4C9329E002_VXB36_AE8CW7G56FX755FFZ" localSheetId="5" hidden="1">'Other AR Payment'!#REF!</definedName>
    <definedName name="Velixo_mirrored_table_FD9B1EDDF8C24A938902EB4C9329E002_VXB36_EE65NZ96TAA4JH3AVGX1" localSheetId="3" hidden="1">'AR Payment'!#REF!</definedName>
    <definedName name="Velixo_mirrored_table_FD9B1EDDF8C24A938902EB4C9329E002_VXB36_EE65NZ96TAA4JH3AVGX1" localSheetId="5" hidden="1">'Other AR Payment'!#REF!</definedName>
    <definedName name="Velixo_mirrored_table_FD9B1EDDF8C24A938902EB4C9329E002_VXB36_ELO4VLYVGZZTFVHYRDR9" localSheetId="3" hidden="1">'AR Payment'!#REF!</definedName>
    <definedName name="Velixo_mirrored_table_FD9B1EDDF8C24A938902EB4C9329E002_VXB36_ELO4VLYVGZZTFVHYRDR9" localSheetId="5" hidden="1">'Other AR Payment'!#REF!</definedName>
    <definedName name="Velixo_mirrored_table_FD9B1EDDF8C24A938902EB4C9329E002_VXB36_PHZZKUW6S" localSheetId="3" hidden="1">'AR Payment'!#REF!</definedName>
    <definedName name="Velixo_mirrored_table_FD9B1EDDF8C24A938902EB4C9329E002_VXB36_PHZZKUW6S" localSheetId="5" hidden="1">'Other AR Payment'!#REF!</definedName>
    <definedName name="VelixoAutoHideZeroColumns" localSheetId="1">'AR transactions'!$T$1:$AH$1</definedName>
  </definedNames>
  <calcPr calcId="191029"/>
  <pivotCaches>
    <pivotCache cacheId="0" r:id="rId13"/>
  </pivotCaches>
  <extLst>
    <ext xmlns:x14="http://schemas.microsoft.com/office/spreadsheetml/2009/9/main" uri="{BBE1A952-AA13-448e-AADC-164F8A28A991}">
      <x14:slicerCaches>
        <x14:slicerCache r:id="rId14"/>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9" i="26" l="1"/>
  <c r="L9" i="26" s="1"/>
  <c r="K10" i="26"/>
  <c r="L10" i="26" s="1"/>
  <c r="K11" i="26"/>
  <c r="L11" i="26" s="1"/>
  <c r="K12" i="26"/>
  <c r="L12" i="26" s="1"/>
  <c r="K13" i="26"/>
  <c r="L13" i="26" s="1"/>
  <c r="K14" i="26"/>
  <c r="L14" i="26" s="1"/>
  <c r="K15" i="26"/>
  <c r="L15" i="26" s="1"/>
  <c r="K16" i="26"/>
  <c r="L16" i="26" s="1"/>
  <c r="K17" i="26"/>
  <c r="L17" i="26" s="1"/>
  <c r="K18" i="26"/>
  <c r="L18" i="26" s="1"/>
  <c r="K19" i="26"/>
  <c r="L19" i="26" s="1"/>
  <c r="K20" i="26"/>
  <c r="L20" i="26" s="1"/>
  <c r="K21" i="26"/>
  <c r="L21" i="26" s="1"/>
  <c r="K22" i="26"/>
  <c r="L22" i="26" s="1"/>
  <c r="K23" i="26"/>
  <c r="L23" i="26" s="1"/>
  <c r="K24" i="26"/>
  <c r="L24" i="26" s="1"/>
  <c r="K25" i="26"/>
  <c r="L25" i="26" s="1"/>
  <c r="K26" i="26"/>
  <c r="L26" i="26" s="1"/>
  <c r="K27" i="26"/>
  <c r="L27" i="26" s="1"/>
  <c r="K28" i="26"/>
  <c r="L28" i="26" s="1"/>
  <c r="K29" i="26"/>
  <c r="L29" i="26" s="1"/>
  <c r="K30" i="26"/>
  <c r="L30" i="26" s="1"/>
  <c r="K31" i="26"/>
  <c r="L31" i="26" s="1"/>
  <c r="K32" i="26"/>
  <c r="L32" i="26" s="1"/>
  <c r="K33" i="26"/>
  <c r="L33" i="26" s="1"/>
  <c r="K34" i="26"/>
  <c r="L34" i="26" s="1"/>
  <c r="K35" i="26"/>
  <c r="L35" i="26" s="1"/>
  <c r="K36" i="26"/>
  <c r="L36" i="26" s="1"/>
  <c r="K37" i="26"/>
  <c r="L37" i="26" s="1"/>
  <c r="K38" i="26"/>
  <c r="L38" i="26" s="1"/>
  <c r="K39" i="26"/>
  <c r="L39" i="26" s="1"/>
  <c r="K40" i="26"/>
  <c r="L40" i="26" s="1"/>
  <c r="K41" i="26"/>
  <c r="L41" i="26" s="1"/>
  <c r="K42" i="26"/>
  <c r="L42" i="26" s="1"/>
  <c r="K43" i="26"/>
  <c r="L43" i="26" s="1"/>
  <c r="K44" i="26"/>
  <c r="L44" i="26" s="1"/>
  <c r="K45" i="26"/>
  <c r="L45" i="26" s="1"/>
  <c r="K46" i="26"/>
  <c r="L46" i="26" s="1"/>
  <c r="K47" i="26"/>
  <c r="L47" i="26" s="1"/>
  <c r="K48" i="26"/>
  <c r="L48" i="26" s="1"/>
  <c r="K49" i="26"/>
  <c r="L49" i="26" s="1"/>
  <c r="K50" i="26"/>
  <c r="L50" i="26" s="1"/>
  <c r="K51" i="26"/>
  <c r="L51" i="26" s="1"/>
  <c r="K52" i="26"/>
  <c r="L52" i="26" s="1"/>
  <c r="K53" i="26"/>
  <c r="L53" i="26" s="1"/>
  <c r="K54" i="26"/>
  <c r="L54" i="26" s="1"/>
  <c r="K55" i="26"/>
  <c r="L55" i="26" s="1"/>
  <c r="K56" i="26"/>
  <c r="L56" i="26" s="1"/>
  <c r="K57" i="26"/>
  <c r="L57" i="26" s="1"/>
  <c r="K58" i="26"/>
  <c r="L58" i="26" s="1"/>
  <c r="K59" i="26"/>
  <c r="L59" i="26" s="1"/>
  <c r="K60" i="26"/>
  <c r="L60" i="26" s="1"/>
  <c r="K61" i="26"/>
  <c r="L61" i="26" s="1"/>
  <c r="K62" i="26"/>
  <c r="L62" i="26" s="1"/>
  <c r="K63" i="26"/>
  <c r="L63" i="26" s="1"/>
  <c r="K64" i="26"/>
  <c r="L64" i="26" s="1"/>
  <c r="K65" i="26"/>
  <c r="L65" i="26" s="1"/>
  <c r="K66" i="26"/>
  <c r="L66" i="26" s="1"/>
  <c r="K67" i="26"/>
  <c r="L67" i="26" s="1"/>
  <c r="K68" i="26"/>
  <c r="L68" i="26" s="1"/>
  <c r="K69" i="26"/>
  <c r="L69" i="26" s="1"/>
  <c r="K70" i="26"/>
  <c r="L70" i="26" s="1"/>
  <c r="K71" i="26"/>
  <c r="L71" i="26" s="1"/>
  <c r="K72" i="26"/>
  <c r="L72" i="26" s="1"/>
  <c r="K73" i="26"/>
  <c r="L73" i="26" s="1"/>
  <c r="K74" i="26"/>
  <c r="L74" i="26" s="1"/>
  <c r="K75" i="26"/>
  <c r="L75" i="26" s="1"/>
  <c r="K76" i="26"/>
  <c r="L76" i="26" s="1"/>
  <c r="K77" i="26"/>
  <c r="L77" i="26" s="1"/>
  <c r="K78" i="26"/>
  <c r="L78" i="26" s="1"/>
  <c r="K79" i="26"/>
  <c r="L79" i="26" s="1"/>
  <c r="K80" i="26"/>
  <c r="L80" i="26" s="1"/>
  <c r="K81" i="26"/>
  <c r="L81" i="26" s="1"/>
  <c r="K82" i="26"/>
  <c r="L82" i="26" s="1"/>
  <c r="K83" i="26"/>
  <c r="L83" i="26" s="1"/>
  <c r="K84" i="26"/>
  <c r="L84" i="26" s="1"/>
  <c r="K85" i="26"/>
  <c r="L85" i="26" s="1"/>
  <c r="K86" i="26"/>
  <c r="L86" i="26" s="1"/>
  <c r="K87" i="26"/>
  <c r="L87" i="26" s="1"/>
  <c r="K88" i="26"/>
  <c r="L88" i="26" s="1"/>
  <c r="K89" i="26"/>
  <c r="L89" i="26" s="1"/>
  <c r="K90" i="26"/>
  <c r="L90" i="26" s="1"/>
  <c r="K91" i="26"/>
  <c r="L91" i="26" s="1"/>
  <c r="K92" i="26"/>
  <c r="L92" i="26" s="1"/>
  <c r="K93" i="26"/>
  <c r="L93" i="26" s="1"/>
  <c r="K94" i="26"/>
  <c r="L94" i="26" s="1"/>
  <c r="K95" i="26"/>
  <c r="L95" i="26" s="1"/>
  <c r="K96" i="26"/>
  <c r="L96" i="26" s="1"/>
  <c r="K97" i="26"/>
  <c r="L97" i="26" s="1"/>
  <c r="K98" i="26"/>
  <c r="L98" i="26" s="1"/>
  <c r="K99" i="26"/>
  <c r="L99" i="26" s="1"/>
  <c r="K100" i="26"/>
  <c r="L100" i="26" s="1"/>
  <c r="K101" i="26"/>
  <c r="L101" i="26" s="1"/>
  <c r="K102" i="26"/>
  <c r="L102" i="26" s="1"/>
  <c r="K103" i="26"/>
  <c r="L103" i="26" s="1"/>
  <c r="K104" i="26"/>
  <c r="L104" i="26" s="1"/>
  <c r="K105" i="26"/>
  <c r="L105" i="26" s="1"/>
  <c r="K106" i="26"/>
  <c r="L106" i="26" s="1"/>
  <c r="K107" i="26"/>
  <c r="L107" i="26" s="1"/>
  <c r="K108" i="26"/>
  <c r="L108" i="26" s="1"/>
  <c r="K109" i="26"/>
  <c r="L109" i="26" s="1"/>
  <c r="K110" i="26"/>
  <c r="L110" i="26" s="1"/>
  <c r="K111" i="26"/>
  <c r="L111" i="26" s="1"/>
  <c r="K112" i="26"/>
  <c r="L112" i="26" s="1"/>
  <c r="K113" i="26"/>
  <c r="L113" i="26" s="1"/>
  <c r="K114" i="26"/>
  <c r="L114" i="26" s="1"/>
  <c r="K115" i="26"/>
  <c r="L115" i="26" s="1"/>
  <c r="K116" i="26"/>
  <c r="L116" i="26" s="1"/>
  <c r="K117" i="26"/>
  <c r="L117" i="26" s="1"/>
  <c r="K118" i="26"/>
  <c r="L118" i="26" s="1"/>
  <c r="K119" i="26"/>
  <c r="L119" i="26" s="1"/>
  <c r="K120" i="26"/>
  <c r="L120" i="26" s="1"/>
  <c r="K121" i="26"/>
  <c r="L121" i="26" s="1"/>
  <c r="K122" i="26"/>
  <c r="L122" i="26" s="1"/>
  <c r="K123" i="26"/>
  <c r="L123" i="26" s="1"/>
  <c r="K124" i="26"/>
  <c r="L124" i="26" s="1"/>
  <c r="K125" i="26"/>
  <c r="L125" i="26" s="1"/>
  <c r="K126" i="26"/>
  <c r="L126" i="26" s="1"/>
  <c r="K127" i="26"/>
  <c r="L127" i="26" s="1"/>
  <c r="K128" i="26"/>
  <c r="L128" i="26" s="1"/>
  <c r="K129" i="26"/>
  <c r="L129" i="26" s="1"/>
  <c r="K130" i="26"/>
  <c r="L130" i="26" s="1"/>
  <c r="K131" i="26"/>
  <c r="L131" i="26" s="1"/>
  <c r="K132" i="26"/>
  <c r="L132" i="26" s="1"/>
  <c r="K133" i="26"/>
  <c r="L133" i="26" s="1"/>
  <c r="K134" i="26"/>
  <c r="L134" i="26" s="1"/>
  <c r="K135" i="26"/>
  <c r="L135" i="26" s="1"/>
  <c r="K136" i="26"/>
  <c r="L136" i="26" s="1"/>
  <c r="K137" i="26"/>
  <c r="L137" i="26" s="1"/>
  <c r="K138" i="26"/>
  <c r="L138" i="26" s="1"/>
  <c r="K139" i="26"/>
  <c r="L139" i="26" s="1"/>
  <c r="K140" i="26"/>
  <c r="L140" i="26" s="1"/>
  <c r="K141" i="26"/>
  <c r="L141" i="26" s="1"/>
  <c r="K142" i="26"/>
  <c r="L142" i="26" s="1"/>
  <c r="K143" i="26"/>
  <c r="L143" i="26" s="1"/>
  <c r="K144" i="26"/>
  <c r="L144" i="26" s="1"/>
  <c r="K145" i="26"/>
  <c r="L145" i="26" s="1"/>
  <c r="K146" i="26"/>
  <c r="L146" i="26" s="1"/>
  <c r="K147" i="26"/>
  <c r="L147" i="26" s="1"/>
  <c r="K148" i="26"/>
  <c r="L148" i="26" s="1"/>
  <c r="K149" i="26"/>
  <c r="L149" i="26" s="1"/>
  <c r="K150" i="26"/>
  <c r="L150" i="26" s="1"/>
  <c r="K151" i="26"/>
  <c r="L151" i="26" s="1"/>
  <c r="K152" i="26"/>
  <c r="L152" i="26" s="1"/>
  <c r="K153" i="26"/>
  <c r="L153" i="26" s="1"/>
  <c r="K154" i="26"/>
  <c r="L154" i="26" s="1"/>
  <c r="K155" i="26"/>
  <c r="L155" i="26" s="1"/>
  <c r="K156" i="26"/>
  <c r="L156" i="26" s="1"/>
  <c r="K157" i="26"/>
  <c r="L157" i="26" s="1"/>
  <c r="K158" i="26"/>
  <c r="L158" i="26" s="1"/>
  <c r="K159" i="26"/>
  <c r="L159" i="26" s="1"/>
  <c r="K160" i="26"/>
  <c r="L160" i="26" s="1"/>
  <c r="K161" i="26"/>
  <c r="L161" i="26" s="1"/>
  <c r="K162" i="26"/>
  <c r="L162" i="26" s="1"/>
  <c r="K163" i="26"/>
  <c r="L163" i="26" s="1"/>
  <c r="K164" i="26"/>
  <c r="L164" i="26" s="1"/>
  <c r="K165" i="26"/>
  <c r="L165" i="26" s="1"/>
  <c r="K166" i="26"/>
  <c r="L166" i="26" s="1"/>
  <c r="K167" i="26"/>
  <c r="L167" i="26" s="1"/>
  <c r="K168" i="26"/>
  <c r="L168" i="26" s="1"/>
  <c r="K169" i="26"/>
  <c r="L169" i="26" s="1"/>
  <c r="K170" i="26"/>
  <c r="L170" i="26" s="1"/>
  <c r="K171" i="26"/>
  <c r="L171" i="26" s="1"/>
  <c r="K172" i="26"/>
  <c r="L172" i="26" s="1"/>
  <c r="K173" i="26"/>
  <c r="L173" i="26" s="1"/>
  <c r="K174" i="26"/>
  <c r="L174" i="26" s="1"/>
  <c r="K175" i="26"/>
  <c r="L175" i="26" s="1"/>
  <c r="K176" i="26"/>
  <c r="L176" i="26" s="1"/>
  <c r="K177" i="26"/>
  <c r="L177" i="26" s="1"/>
  <c r="K178" i="26"/>
  <c r="L178" i="26" s="1"/>
  <c r="K179" i="26"/>
  <c r="L179" i="26" s="1"/>
  <c r="K180" i="26"/>
  <c r="L180" i="26" s="1"/>
  <c r="K181" i="26"/>
  <c r="L181" i="26" s="1"/>
  <c r="K182" i="26"/>
  <c r="L182" i="26" s="1"/>
  <c r="K183" i="26"/>
  <c r="L183" i="26" s="1"/>
  <c r="K184" i="26"/>
  <c r="L184" i="26" s="1"/>
  <c r="K185" i="26"/>
  <c r="L185" i="26" s="1"/>
  <c r="K186" i="26"/>
  <c r="L186" i="26" s="1"/>
  <c r="K187" i="26"/>
  <c r="L187" i="26" s="1"/>
  <c r="K188" i="26"/>
  <c r="L188" i="26" s="1"/>
  <c r="K189" i="26"/>
  <c r="L189" i="26" s="1"/>
  <c r="K190" i="26"/>
  <c r="L190" i="26" s="1"/>
  <c r="K191" i="26"/>
  <c r="L191" i="26" s="1"/>
  <c r="K192" i="26"/>
  <c r="L192" i="26" s="1"/>
  <c r="K193" i="26"/>
  <c r="L193" i="26" s="1"/>
  <c r="K194" i="26"/>
  <c r="L194" i="26" s="1"/>
  <c r="K195" i="26"/>
  <c r="L195" i="26" s="1"/>
  <c r="K196" i="26"/>
  <c r="L196" i="26" s="1"/>
  <c r="K197" i="26"/>
  <c r="L197" i="26" s="1"/>
  <c r="K198" i="26"/>
  <c r="L198" i="26" s="1"/>
  <c r="K199" i="26"/>
  <c r="L199" i="26" s="1"/>
  <c r="K200" i="26"/>
  <c r="L200" i="26" s="1"/>
  <c r="K201" i="26"/>
  <c r="L201" i="26" s="1"/>
  <c r="K202" i="26"/>
  <c r="L202" i="26" s="1"/>
  <c r="K203" i="26"/>
  <c r="L203" i="26" s="1"/>
  <c r="K204" i="26"/>
  <c r="L204" i="26" s="1"/>
  <c r="K205" i="26"/>
  <c r="L205" i="26" s="1"/>
  <c r="K206" i="26"/>
  <c r="L206" i="26" s="1"/>
  <c r="K207" i="26"/>
  <c r="L207" i="26" s="1"/>
  <c r="K208" i="26"/>
  <c r="L208" i="26" s="1"/>
  <c r="K209" i="26"/>
  <c r="L209" i="26" s="1"/>
  <c r="K210" i="26"/>
  <c r="L210" i="26" s="1"/>
  <c r="K211" i="26"/>
  <c r="L211" i="26" s="1"/>
  <c r="K212" i="26"/>
  <c r="L212" i="26" s="1"/>
  <c r="K213" i="26"/>
  <c r="L213" i="26" s="1"/>
  <c r="K214" i="26"/>
  <c r="L214" i="26" s="1"/>
  <c r="K215" i="26"/>
  <c r="L215" i="26" s="1"/>
  <c r="K216" i="26"/>
  <c r="L216" i="26" s="1"/>
  <c r="K217" i="26"/>
  <c r="L217" i="26" s="1"/>
  <c r="K218" i="26"/>
  <c r="L218" i="26" s="1"/>
  <c r="K219" i="26"/>
  <c r="L219" i="26" s="1"/>
  <c r="K220" i="26"/>
  <c r="L220" i="26" s="1"/>
  <c r="K221" i="26"/>
  <c r="L221" i="26" s="1"/>
  <c r="K222" i="26"/>
  <c r="L222" i="26" s="1"/>
  <c r="H2" i="10" a="1"/>
  <c r="H2" i="10" s="1"/>
  <c r="C1" i="41" a="1"/>
  <c r="C1" i="41"/>
  <c r="C4" i="41" s="1" a="1"/>
  <c r="C4" i="41" s="1"/>
  <c r="K9" i="41"/>
  <c r="L9" i="41"/>
  <c r="B3" i="34" a="1"/>
  <c r="B3" i="34" s="1"/>
  <c r="B1" i="30" a="1"/>
  <c r="B1" i="30" s="1"/>
  <c r="B4" i="30" s="1" a="1"/>
  <c r="B4" i="30" s="1"/>
  <c r="C1" i="26" a="1"/>
  <c r="C1" i="26" s="1"/>
  <c r="C4" i="26" s="1" a="1"/>
  <c r="C4" i="26" s="1"/>
  <c r="T8" i="1" a="1"/>
  <c r="W1" i="1" s="1"/>
  <c r="AB1" i="1"/>
  <c r="AC1" i="1"/>
  <c r="AD1" i="1"/>
  <c r="AE1" i="1"/>
  <c r="AF1" i="1"/>
  <c r="AG1" i="1"/>
  <c r="AH1" i="1"/>
  <c r="A4" i="1" a="1"/>
  <c r="A4" i="1"/>
  <c r="A5" i="1" a="1"/>
  <c r="A5" i="1"/>
  <c r="A6" i="1" a="1"/>
  <c r="A6" i="1"/>
  <c r="B9" i="1" a="1"/>
  <c r="J2" i="10" l="1" a="1"/>
  <c r="J2" i="10" s="1"/>
  <c r="T8" i="1"/>
  <c r="T2" i="1" s="1"/>
  <c r="AA1" i="1"/>
  <c r="Z1" i="1"/>
  <c r="Y1" i="1"/>
  <c r="X1" i="1"/>
  <c r="V1" i="1"/>
  <c r="U1" i="1"/>
  <c r="AF9" i="1" a="1"/>
  <c r="AF9" i="1" s="1"/>
  <c r="V9" i="1" a="1"/>
  <c r="V9" i="1" s="1"/>
  <c r="AE9" i="1" a="1"/>
  <c r="AE9" i="1" s="1"/>
  <c r="T1" i="1"/>
  <c r="AD9" i="1" a="1"/>
  <c r="AD9" i="1" s="1"/>
  <c r="T9" i="1" a="1"/>
  <c r="T9" i="1" s="1"/>
  <c r="AC9" i="1" a="1"/>
  <c r="AC9" i="1" s="1"/>
  <c r="AA9" i="1" a="1"/>
  <c r="AA9" i="1" s="1"/>
  <c r="AH9" i="1" a="1"/>
  <c r="AH9" i="1" s="1"/>
  <c r="X9" i="1" a="1"/>
  <c r="X9" i="1" s="1"/>
  <c r="AG9" i="1" a="1"/>
  <c r="AG9" i="1" s="1"/>
  <c r="W9" i="1" a="1"/>
  <c r="W9" i="1" s="1"/>
  <c r="L9" i="1" a="1"/>
  <c r="B9" i="1"/>
  <c r="N9" i="1" s="1" a="1"/>
  <c r="N9" i="1" s="1"/>
  <c r="U9" i="1" a="1"/>
  <c r="U9" i="1" s="1"/>
  <c r="AB9" i="1" a="1"/>
  <c r="AB9" i="1" s="1"/>
  <c r="Q9" i="1" a="1"/>
  <c r="Q9" i="1" s="1"/>
  <c r="Z9" i="1" a="1"/>
  <c r="Z9" i="1" s="1"/>
  <c r="Y9" i="1" a="1"/>
  <c r="Y9" i="1" s="1"/>
  <c r="B7" i="22"/>
  <c r="P9" i="1" l="1" a="1"/>
  <c r="P9" i="1" s="1"/>
  <c r="L9" i="1"/>
  <c r="M9" i="1" a="1"/>
  <c r="R9" i="1" a="1"/>
  <c r="R9" i="1" s="1"/>
  <c r="B3" i="22"/>
  <c r="A7" i="22" s="1" a="1"/>
  <c r="A7" i="22" s="1"/>
  <c r="C7" i="22" s="1"/>
  <c r="M9" i="1" l="1"/>
  <c r="O9" i="1" s="1" a="1"/>
  <c r="O9" i="1" s="1"/>
  <c r="A2" i="18"/>
  <c r="A3" i="18"/>
  <c r="A1" i="22"/>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<sst xmlns="http://schemas.openxmlformats.org/spreadsheetml/2006/main" count="2779" uniqueCount="543">
  <si>
    <t>AR Aging Summary by Customers</t>
  </si>
  <si>
    <t>Sum of Aging Balance</t>
  </si>
  <si>
    <t>Column Labels</t>
  </si>
  <si>
    <t>Customer / Reference Number</t>
  </si>
  <si>
    <t>Current</t>
  </si>
  <si>
    <t>1 - 30 days</t>
  </si>
  <si>
    <t>31 - 60 days</t>
  </si>
  <si>
    <t>61 - 90 days</t>
  </si>
  <si>
    <t>91 - 120 days</t>
  </si>
  <si>
    <t>Over 120 days</t>
  </si>
  <si>
    <t>Over 150 days</t>
  </si>
  <si>
    <t>Grand Total</t>
  </si>
  <si>
    <t xml:space="preserve"> </t>
  </si>
  <si>
    <t xml:space="preserve">  Sum</t>
  </si>
  <si>
    <t xml:space="preserve">  Count</t>
  </si>
  <si>
    <t xml:space="preserve">  Average</t>
  </si>
  <si>
    <t>Over 60 days</t>
  </si>
  <si>
    <t>Filter</t>
  </si>
  <si>
    <t>Columns</t>
  </si>
  <si>
    <t>AR Aging Transactions by Customers</t>
  </si>
  <si>
    <t>As of</t>
  </si>
  <si>
    <t>Aging by*</t>
  </si>
  <si>
    <t>Customer name</t>
  </si>
  <si>
    <t>Document date</t>
  </si>
  <si>
    <t>Due date</t>
  </si>
  <si>
    <t>Amount</t>
  </si>
  <si>
    <t>Aging Balance</t>
  </si>
  <si>
    <t>Aging bucket</t>
  </si>
  <si>
    <t>% of aging per customer</t>
  </si>
  <si>
    <t>Customer</t>
  </si>
  <si>
    <t>AR GL Code</t>
  </si>
  <si>
    <t>GL Balance</t>
  </si>
  <si>
    <t>Connection Name</t>
  </si>
  <si>
    <t>Days passed</t>
  </si>
  <si>
    <t>Description</t>
  </si>
  <si>
    <t>Customer filter name</t>
  </si>
  <si>
    <t>Velixo Report Template information</t>
  </si>
  <si>
    <t>This Information sheet provides you with useful information about this Template.</t>
  </si>
  <si>
    <t>To retain context and history for this report, Velixo recommends that you don't delete this sheet and instead only hide it upon initial configuration.</t>
  </si>
  <si>
    <t>Code</t>
  </si>
  <si>
    <t>Name</t>
  </si>
  <si>
    <t>ERP</t>
  </si>
  <si>
    <t>Industry</t>
  </si>
  <si>
    <t>Financials</t>
  </si>
  <si>
    <t>Template Version</t>
  </si>
  <si>
    <t>Release date</t>
  </si>
  <si>
    <t>Help article</t>
  </si>
  <si>
    <t>N/A. This is the first version of this Report template.</t>
  </si>
  <si>
    <t>Version</t>
  </si>
  <si>
    <t>Changes</t>
  </si>
  <si>
    <t>BC</t>
  </si>
  <si>
    <t>Object</t>
  </si>
  <si>
    <t>Query</t>
  </si>
  <si>
    <t>Entry_No,Transaction_No,Document_No,Customer_No,Customer_Name,Document_Date,Posting_Date,Due_Date,Amount</t>
  </si>
  <si>
    <t>Cust_LedgerEntries</t>
  </si>
  <si>
    <t>Posting date</t>
  </si>
  <si>
    <t>AR Invoices</t>
  </si>
  <si>
    <t>2024-02-24</t>
  </si>
  <si>
    <t>Entry no.</t>
  </si>
  <si>
    <t>Transaction no.</t>
  </si>
  <si>
    <t>Document no.</t>
  </si>
  <si>
    <t>Customer no.</t>
  </si>
  <si>
    <t>Customer ID</t>
  </si>
  <si>
    <t>30000 - School of Fine Art</t>
  </si>
  <si>
    <t>103170</t>
  </si>
  <si>
    <t>103172</t>
  </si>
  <si>
    <t>103182</t>
  </si>
  <si>
    <t>103183</t>
  </si>
  <si>
    <t>103196</t>
  </si>
  <si>
    <t>103198</t>
  </si>
  <si>
    <t>30000</t>
  </si>
  <si>
    <t>School of Fine Art</t>
  </si>
  <si>
    <t>2024-01-28</t>
  </si>
  <si>
    <t>2024-02-01</t>
  </si>
  <si>
    <t>2024-02-28</t>
  </si>
  <si>
    <t>2024-03-27</t>
  </si>
  <si>
    <t>2024-04-01</t>
  </si>
  <si>
    <t>2024-01-31</t>
  </si>
  <si>
    <t>2024-02-29</t>
  </si>
  <si>
    <t>2024-03-31</t>
  </si>
  <si>
    <t>2024-04-30</t>
  </si>
  <si>
    <t>103003</t>
  </si>
  <si>
    <t>103009</t>
  </si>
  <si>
    <t>103012</t>
  </si>
  <si>
    <t>103014</t>
  </si>
  <si>
    <t>103017</t>
  </si>
  <si>
    <t>103024</t>
  </si>
  <si>
    <t>103025</t>
  </si>
  <si>
    <t>103029</t>
  </si>
  <si>
    <t>103035</t>
  </si>
  <si>
    <t>103038</t>
  </si>
  <si>
    <t>103040</t>
  </si>
  <si>
    <t>103042</t>
  </si>
  <si>
    <t>103049</t>
  </si>
  <si>
    <t>103051</t>
  </si>
  <si>
    <t>103052</t>
  </si>
  <si>
    <t>103055</t>
  </si>
  <si>
    <t>103061</t>
  </si>
  <si>
    <t>103064</t>
  </si>
  <si>
    <t>103066</t>
  </si>
  <si>
    <t>103068</t>
  </si>
  <si>
    <t>103075</t>
  </si>
  <si>
    <t>103077</t>
  </si>
  <si>
    <t>103078</t>
  </si>
  <si>
    <t>103081</t>
  </si>
  <si>
    <t>103087</t>
  </si>
  <si>
    <t>103090</t>
  </si>
  <si>
    <t>103092</t>
  </si>
  <si>
    <t>103095</t>
  </si>
  <si>
    <t>103101</t>
  </si>
  <si>
    <t>103104</t>
  </si>
  <si>
    <t>103106</t>
  </si>
  <si>
    <t>103108</t>
  </si>
  <si>
    <t>103115</t>
  </si>
  <si>
    <t>103117</t>
  </si>
  <si>
    <t>103118</t>
  </si>
  <si>
    <t>103121</t>
  </si>
  <si>
    <t>103127</t>
  </si>
  <si>
    <t>103130</t>
  </si>
  <si>
    <t>103132</t>
  </si>
  <si>
    <t>103134</t>
  </si>
  <si>
    <t>103141</t>
  </si>
  <si>
    <t>103143</t>
  </si>
  <si>
    <t>103144</t>
  </si>
  <si>
    <t>103152</t>
  </si>
  <si>
    <t>103155</t>
  </si>
  <si>
    <t>103158</t>
  </si>
  <si>
    <t>103161</t>
  </si>
  <si>
    <t>103167</t>
  </si>
  <si>
    <t>103175</t>
  </si>
  <si>
    <t>103187</t>
  </si>
  <si>
    <t>103193</t>
  </si>
  <si>
    <t>2023-01-19</t>
  </si>
  <si>
    <t>2023-01-25</t>
  </si>
  <si>
    <t>2023-01-28</t>
  </si>
  <si>
    <t>2023-02-01</t>
  </si>
  <si>
    <t>2023-02-18</t>
  </si>
  <si>
    <t>2023-02-24</t>
  </si>
  <si>
    <t>2023-02-28</t>
  </si>
  <si>
    <t>2023-03-19</t>
  </si>
  <si>
    <t>2023-03-25</t>
  </si>
  <si>
    <t>2023-03-28</t>
  </si>
  <si>
    <t>2023-04-01</t>
  </si>
  <si>
    <t>2023-04-18</t>
  </si>
  <si>
    <t>2023-04-24</t>
  </si>
  <si>
    <t>2023-04-27</t>
  </si>
  <si>
    <t>2023-05-01</t>
  </si>
  <si>
    <t>2023-05-19</t>
  </si>
  <si>
    <t>2023-05-25</t>
  </si>
  <si>
    <t>2023-05-28</t>
  </si>
  <si>
    <t>2023-06-01</t>
  </si>
  <si>
    <t>2023-06-18</t>
  </si>
  <si>
    <t>2023-06-24</t>
  </si>
  <si>
    <t>2023-06-27</t>
  </si>
  <si>
    <t>2023-07-01</t>
  </si>
  <si>
    <t>2023-07-19</t>
  </si>
  <si>
    <t>2023-07-25</t>
  </si>
  <si>
    <t>2023-07-28</t>
  </si>
  <si>
    <t>2023-08-01</t>
  </si>
  <si>
    <t>2023-08-19</t>
  </si>
  <si>
    <t>2023-08-25</t>
  </si>
  <si>
    <t>2023-08-28</t>
  </si>
  <si>
    <t>2023-09-01</t>
  </si>
  <si>
    <t>2023-09-18</t>
  </si>
  <si>
    <t>2023-09-24</t>
  </si>
  <si>
    <t>2023-09-27</t>
  </si>
  <si>
    <t>2023-10-01</t>
  </si>
  <si>
    <t>2023-10-19</t>
  </si>
  <si>
    <t>2023-10-25</t>
  </si>
  <si>
    <t>2023-10-28</t>
  </si>
  <si>
    <t>2023-11-01</t>
  </si>
  <si>
    <t>2023-11-18</t>
  </si>
  <si>
    <t>2023-11-24</t>
  </si>
  <si>
    <t>2023-11-27</t>
  </si>
  <si>
    <t>2023-12-01</t>
  </si>
  <si>
    <t>2023-12-25</t>
  </si>
  <si>
    <t>2023-12-28</t>
  </si>
  <si>
    <t>2024-01-01</t>
  </si>
  <si>
    <t>2024-01-19</t>
  </si>
  <si>
    <t>2024-01-25</t>
  </si>
  <si>
    <t>2024-02-18</t>
  </si>
  <si>
    <t>2024-03-18</t>
  </si>
  <si>
    <t>2024-03-24</t>
  </si>
  <si>
    <t>Payment amount</t>
  </si>
  <si>
    <t>Aging balance</t>
  </si>
  <si>
    <t>Yes</t>
  </si>
  <si>
    <t>Dimension Table (DO NOT EDIT)</t>
  </si>
  <si>
    <t>Id,Code,DimensionName,Value</t>
  </si>
  <si>
    <t>glDimensionSetIds</t>
  </si>
  <si>
    <t>AREA</t>
  </si>
  <si>
    <t>BUSINESSGROUP</t>
  </si>
  <si>
    <t>SALESCAMPAIGN</t>
  </si>
  <si>
    <t>CUSTOMERGROUP</t>
  </si>
  <si>
    <t>SALESPERSON</t>
  </si>
  <si>
    <t>Area</t>
  </si>
  <si>
    <t>Business Group</t>
  </si>
  <si>
    <t>Sales campaign</t>
  </si>
  <si>
    <t>Customer Group</t>
  </si>
  <si>
    <t>Salesperson</t>
  </si>
  <si>
    <t>70</t>
  </si>
  <si>
    <t>INDUSTRIAL</t>
  </si>
  <si>
    <t>SUMMER</t>
  </si>
  <si>
    <t>40</t>
  </si>
  <si>
    <t>HOME</t>
  </si>
  <si>
    <t>30</t>
  </si>
  <si>
    <t>LARGE</t>
  </si>
  <si>
    <t>JO</t>
  </si>
  <si>
    <t>MEDIUM</t>
  </si>
  <si>
    <t>OFFICE</t>
  </si>
  <si>
    <t>SMALL</t>
  </si>
  <si>
    <t>Dimension set ID</t>
  </si>
  <si>
    <t>Dimension code</t>
  </si>
  <si>
    <t>Dimension name</t>
  </si>
  <si>
    <t>Dimension value</t>
  </si>
  <si>
    <t>Dimension_Set_ID,Entry_No,Transaction_No,Document_No,Customer_No,Customer_Name,Document_Date,Posting_Date,Due_Date,Amount</t>
  </si>
  <si>
    <t>Vendor ID</t>
  </si>
  <si>
    <t>Vendor name</t>
  </si>
  <si>
    <t>Dimension Set ID</t>
  </si>
  <si>
    <t>Amount paid</t>
  </si>
  <si>
    <t>Outstanding</t>
  </si>
  <si>
    <t>103001</t>
  </si>
  <si>
    <t>103002</t>
  </si>
  <si>
    <t>103004</t>
  </si>
  <si>
    <t>103005</t>
  </si>
  <si>
    <t>103006</t>
  </si>
  <si>
    <t>103007</t>
  </si>
  <si>
    <t>103008</t>
  </si>
  <si>
    <t>103010</t>
  </si>
  <si>
    <t>103011</t>
  </si>
  <si>
    <t>103013</t>
  </si>
  <si>
    <t>103015</t>
  </si>
  <si>
    <t>103016</t>
  </si>
  <si>
    <t>103018</t>
  </si>
  <si>
    <t>103019</t>
  </si>
  <si>
    <t>103020</t>
  </si>
  <si>
    <t>103021</t>
  </si>
  <si>
    <t>103022</t>
  </si>
  <si>
    <t>103023</t>
  </si>
  <si>
    <t>103026</t>
  </si>
  <si>
    <t>103027</t>
  </si>
  <si>
    <t>103028</t>
  </si>
  <si>
    <t>103030</t>
  </si>
  <si>
    <t>103031</t>
  </si>
  <si>
    <t>103032</t>
  </si>
  <si>
    <t>103033</t>
  </si>
  <si>
    <t>103034</t>
  </si>
  <si>
    <t>103036</t>
  </si>
  <si>
    <t>103037</t>
  </si>
  <si>
    <t>103039</t>
  </si>
  <si>
    <t>103041</t>
  </si>
  <si>
    <t>103043</t>
  </si>
  <si>
    <t>103044</t>
  </si>
  <si>
    <t>103045</t>
  </si>
  <si>
    <t>103046</t>
  </si>
  <si>
    <t>103047</t>
  </si>
  <si>
    <t>103048</t>
  </si>
  <si>
    <t>103050</t>
  </si>
  <si>
    <t>103053</t>
  </si>
  <si>
    <t>103054</t>
  </si>
  <si>
    <t>103056</t>
  </si>
  <si>
    <t>103057</t>
  </si>
  <si>
    <t>103058</t>
  </si>
  <si>
    <t>103059</t>
  </si>
  <si>
    <t>103060</t>
  </si>
  <si>
    <t>103062</t>
  </si>
  <si>
    <t>103063</t>
  </si>
  <si>
    <t>103065</t>
  </si>
  <si>
    <t>103067</t>
  </si>
  <si>
    <t>103069</t>
  </si>
  <si>
    <t>103070</t>
  </si>
  <si>
    <t>103071</t>
  </si>
  <si>
    <t>103072</t>
  </si>
  <si>
    <t>103073</t>
  </si>
  <si>
    <t>103074</t>
  </si>
  <si>
    <t>103076</t>
  </si>
  <si>
    <t>103079</t>
  </si>
  <si>
    <t>103080</t>
  </si>
  <si>
    <t>103082</t>
  </si>
  <si>
    <t>103083</t>
  </si>
  <si>
    <t>103084</t>
  </si>
  <si>
    <t>103085</t>
  </si>
  <si>
    <t>103086</t>
  </si>
  <si>
    <t>103088</t>
  </si>
  <si>
    <t>103089</t>
  </si>
  <si>
    <t>103091</t>
  </si>
  <si>
    <t>103093</t>
  </si>
  <si>
    <t>103094</t>
  </si>
  <si>
    <t>103096</t>
  </si>
  <si>
    <t>103097</t>
  </si>
  <si>
    <t>103098</t>
  </si>
  <si>
    <t>103099</t>
  </si>
  <si>
    <t>103100</t>
  </si>
  <si>
    <t>103102</t>
  </si>
  <si>
    <t>103103</t>
  </si>
  <si>
    <t>103105</t>
  </si>
  <si>
    <t>103107</t>
  </si>
  <si>
    <t>103109</t>
  </si>
  <si>
    <t>103110</t>
  </si>
  <si>
    <t>103111</t>
  </si>
  <si>
    <t>103112</t>
  </si>
  <si>
    <t>103113</t>
  </si>
  <si>
    <t>103114</t>
  </si>
  <si>
    <t>103116</t>
  </si>
  <si>
    <t>103119</t>
  </si>
  <si>
    <t>103120</t>
  </si>
  <si>
    <t>103122</t>
  </si>
  <si>
    <t>103123</t>
  </si>
  <si>
    <t>103124</t>
  </si>
  <si>
    <t>103125</t>
  </si>
  <si>
    <t>103126</t>
  </si>
  <si>
    <t>103128</t>
  </si>
  <si>
    <t>103129</t>
  </si>
  <si>
    <t>103131</t>
  </si>
  <si>
    <t>103133</t>
  </si>
  <si>
    <t>103135</t>
  </si>
  <si>
    <t>103136</t>
  </si>
  <si>
    <t>103137</t>
  </si>
  <si>
    <t>103138</t>
  </si>
  <si>
    <t>103139</t>
  </si>
  <si>
    <t>103140</t>
  </si>
  <si>
    <t>103142</t>
  </si>
  <si>
    <t>103145</t>
  </si>
  <si>
    <t>103146</t>
  </si>
  <si>
    <t>103147</t>
  </si>
  <si>
    <t>103148</t>
  </si>
  <si>
    <t>103149</t>
  </si>
  <si>
    <t>103150</t>
  </si>
  <si>
    <t>103151</t>
  </si>
  <si>
    <t>103153</t>
  </si>
  <si>
    <t>103154</t>
  </si>
  <si>
    <t>103156</t>
  </si>
  <si>
    <t>103157</t>
  </si>
  <si>
    <t>103159</t>
  </si>
  <si>
    <t>103160</t>
  </si>
  <si>
    <t>103162</t>
  </si>
  <si>
    <t>103163</t>
  </si>
  <si>
    <t>103164</t>
  </si>
  <si>
    <t>103165</t>
  </si>
  <si>
    <t>103166</t>
  </si>
  <si>
    <t>103168</t>
  </si>
  <si>
    <t>103169</t>
  </si>
  <si>
    <t>103171</t>
  </si>
  <si>
    <t>103173</t>
  </si>
  <si>
    <t>103174</t>
  </si>
  <si>
    <t>103176</t>
  </si>
  <si>
    <t>103177</t>
  </si>
  <si>
    <t>103178</t>
  </si>
  <si>
    <t>103179</t>
  </si>
  <si>
    <t>103180</t>
  </si>
  <si>
    <t>103181</t>
  </si>
  <si>
    <t>103184</t>
  </si>
  <si>
    <t>103185</t>
  </si>
  <si>
    <t>103186</t>
  </si>
  <si>
    <t>103188</t>
  </si>
  <si>
    <t>103189</t>
  </si>
  <si>
    <t>103190</t>
  </si>
  <si>
    <t>103191</t>
  </si>
  <si>
    <t>103192</t>
  </si>
  <si>
    <t>103194</t>
  </si>
  <si>
    <t>103195</t>
  </si>
  <si>
    <t>103197</t>
  </si>
  <si>
    <t>20000</t>
  </si>
  <si>
    <t>10000</t>
  </si>
  <si>
    <t>50000</t>
  </si>
  <si>
    <t>40000</t>
  </si>
  <si>
    <t>Trey Research</t>
  </si>
  <si>
    <t>Adatum Corporation</t>
  </si>
  <si>
    <t>Relecloud</t>
  </si>
  <si>
    <t>Alpine Ski House</t>
  </si>
  <si>
    <t>2023-01-17</t>
  </si>
  <si>
    <t>2023-01-18</t>
  </si>
  <si>
    <t>2023-01-20</t>
  </si>
  <si>
    <t>2023-01-21</t>
  </si>
  <si>
    <t>2023-01-22</t>
  </si>
  <si>
    <t>2023-01-24</t>
  </si>
  <si>
    <t>2023-01-27</t>
  </si>
  <si>
    <t>2023-01-31</t>
  </si>
  <si>
    <t>2023-02-16</t>
  </si>
  <si>
    <t>2023-02-19</t>
  </si>
  <si>
    <t>2023-02-20</t>
  </si>
  <si>
    <t>2023-02-21</t>
  </si>
  <si>
    <t>2023-02-23</t>
  </si>
  <si>
    <t>2023-03-17</t>
  </si>
  <si>
    <t>2023-03-18</t>
  </si>
  <si>
    <t>2023-03-20</t>
  </si>
  <si>
    <t>2023-03-21</t>
  </si>
  <si>
    <t>2023-03-22</t>
  </si>
  <si>
    <t>2023-03-24</t>
  </si>
  <si>
    <t>2023-03-27</t>
  </si>
  <si>
    <t>2023-03-31</t>
  </si>
  <si>
    <t>2023-04-16</t>
  </si>
  <si>
    <t>2023-04-19</t>
  </si>
  <si>
    <t>2023-04-20</t>
  </si>
  <si>
    <t>2023-04-21</t>
  </si>
  <si>
    <t>2023-04-23</t>
  </si>
  <si>
    <t>2023-05-17</t>
  </si>
  <si>
    <t>2023-05-18</t>
  </si>
  <si>
    <t>2023-05-20</t>
  </si>
  <si>
    <t>2023-05-21</t>
  </si>
  <si>
    <t>2023-05-22</t>
  </si>
  <si>
    <t>2023-05-24</t>
  </si>
  <si>
    <t>2023-05-27</t>
  </si>
  <si>
    <t>2023-05-31</t>
  </si>
  <si>
    <t>2023-06-16</t>
  </si>
  <si>
    <t>2023-06-19</t>
  </si>
  <si>
    <t>2023-06-20</t>
  </si>
  <si>
    <t>2023-06-21</t>
  </si>
  <si>
    <t>2023-06-23</t>
  </si>
  <si>
    <t>2023-07-17</t>
  </si>
  <si>
    <t>2023-07-18</t>
  </si>
  <si>
    <t>2023-07-20</t>
  </si>
  <si>
    <t>2023-07-21</t>
  </si>
  <si>
    <t>2023-07-22</t>
  </si>
  <si>
    <t>2023-07-24</t>
  </si>
  <si>
    <t>2023-07-27</t>
  </si>
  <si>
    <t>2023-07-31</t>
  </si>
  <si>
    <t>2023-08-17</t>
  </si>
  <si>
    <t>2023-08-18</t>
  </si>
  <si>
    <t>2023-08-20</t>
  </si>
  <si>
    <t>2023-08-21</t>
  </si>
  <si>
    <t>2023-08-22</t>
  </si>
  <si>
    <t>2023-08-24</t>
  </si>
  <si>
    <t>2023-08-27</t>
  </si>
  <si>
    <t>2023-08-31</t>
  </si>
  <si>
    <t>2023-09-16</t>
  </si>
  <si>
    <t>2023-09-19</t>
  </si>
  <si>
    <t>2023-09-20</t>
  </si>
  <si>
    <t>2023-09-21</t>
  </si>
  <si>
    <t>2023-09-23</t>
  </si>
  <si>
    <t>2023-10-17</t>
  </si>
  <si>
    <t>2023-10-18</t>
  </si>
  <si>
    <t>2023-10-20</t>
  </si>
  <si>
    <t>2023-10-21</t>
  </si>
  <si>
    <t>2023-10-22</t>
  </si>
  <si>
    <t>2023-10-24</t>
  </si>
  <si>
    <t>2023-10-27</t>
  </si>
  <si>
    <t>2023-10-31</t>
  </si>
  <si>
    <t>2023-11-16</t>
  </si>
  <si>
    <t>2023-11-19</t>
  </si>
  <si>
    <t>2023-11-20</t>
  </si>
  <si>
    <t>2023-11-21</t>
  </si>
  <si>
    <t>2023-11-23</t>
  </si>
  <si>
    <t>2023-12-17</t>
  </si>
  <si>
    <t>2023-12-18</t>
  </si>
  <si>
    <t>2023-12-20</t>
  </si>
  <si>
    <t>2023-12-21</t>
  </si>
  <si>
    <t>2023-12-22</t>
  </si>
  <si>
    <t>2023-12-24</t>
  </si>
  <si>
    <t>2023-12-31</t>
  </si>
  <si>
    <t>2024-01-17</t>
  </si>
  <si>
    <t>2024-01-18</t>
  </si>
  <si>
    <t>2024-01-20</t>
  </si>
  <si>
    <t>2024-01-21</t>
  </si>
  <si>
    <t>2024-01-22</t>
  </si>
  <si>
    <t>2024-01-24</t>
  </si>
  <si>
    <t>2024-01-27</t>
  </si>
  <si>
    <t>2024-02-16</t>
  </si>
  <si>
    <t>2024-02-19</t>
  </si>
  <si>
    <t>2024-02-20</t>
  </si>
  <si>
    <t>2024-02-21</t>
  </si>
  <si>
    <t>2024-02-23</t>
  </si>
  <si>
    <t>2024-03-16</t>
  </si>
  <si>
    <t>2024-03-17</t>
  </si>
  <si>
    <t>2024-03-19</t>
  </si>
  <si>
    <t>2024-03-20</t>
  </si>
  <si>
    <t>2024-03-21</t>
  </si>
  <si>
    <t>2024-03-23</t>
  </si>
  <si>
    <t>2024-03-26</t>
  </si>
  <si>
    <t>2024-02-10</t>
  </si>
  <si>
    <t>2024-02-14</t>
  </si>
  <si>
    <t>2024-03-09</t>
  </si>
  <si>
    <t>2024-03-13</t>
  </si>
  <si>
    <t>2024-04-09</t>
  </si>
  <si>
    <t>2024-04-14</t>
  </si>
  <si>
    <t>10000 - Adatum Corporation</t>
  </si>
  <si>
    <t>20000 - Trey Research</t>
  </si>
  <si>
    <t>40000 - Alpine Ski House</t>
  </si>
  <si>
    <t>50000 - Relecloud</t>
  </si>
  <si>
    <t>AR Impact</t>
  </si>
  <si>
    <t>% per aging bucket</t>
  </si>
  <si>
    <t>Count of % per aging bucket</t>
  </si>
  <si>
    <t>Variance</t>
  </si>
  <si>
    <t>2310:2340</t>
  </si>
  <si>
    <t>BC-AR-RT6</t>
  </si>
  <si>
    <t>Dynamics 365 Business Central</t>
  </si>
  <si>
    <t>https://community.velixo.com/en/support/solutions/articles/153000247671-bc-ar-rt6-ar-aging-summary-by-customers</t>
  </si>
  <si>
    <t>103199</t>
  </si>
  <si>
    <t>103200</t>
  </si>
  <si>
    <t>103201</t>
  </si>
  <si>
    <t>103202</t>
  </si>
  <si>
    <t>103203</t>
  </si>
  <si>
    <t>103204</t>
  </si>
  <si>
    <t>103205</t>
  </si>
  <si>
    <t>103206</t>
  </si>
  <si>
    <t>103207</t>
  </si>
  <si>
    <t>103208</t>
  </si>
  <si>
    <t>103209</t>
  </si>
  <si>
    <t>103210</t>
  </si>
  <si>
    <t>103211</t>
  </si>
  <si>
    <t>103212</t>
  </si>
  <si>
    <t>103213</t>
  </si>
  <si>
    <t>103214</t>
  </si>
  <si>
    <t>C00010</t>
  </si>
  <si>
    <t>Top Conferences</t>
  </si>
  <si>
    <t>2025-01-28</t>
  </si>
  <si>
    <t>2025-01-18</t>
  </si>
  <si>
    <t>2025-01-19</t>
  </si>
  <si>
    <t>2025-01-17</t>
  </si>
  <si>
    <t>2025-01-16</t>
  </si>
  <si>
    <t>2025-01-15</t>
  </si>
  <si>
    <t>2025-03-18</t>
  </si>
  <si>
    <t>2025-01-14</t>
  </si>
  <si>
    <t>2025-01-30</t>
  </si>
  <si>
    <t>2025-01-21</t>
  </si>
  <si>
    <t>2025-01-25</t>
  </si>
  <si>
    <t>2025-06-04</t>
  </si>
  <si>
    <t>2025-02-28</t>
  </si>
  <si>
    <t>2025-02-18</t>
  </si>
  <si>
    <t>2025-02-19</t>
  </si>
  <si>
    <t>2025-02-17</t>
  </si>
  <si>
    <t>2025-02-16</t>
  </si>
  <si>
    <t>2025-02-15</t>
  </si>
  <si>
    <t>2025-04-01</t>
  </si>
  <si>
    <t>2025-02-01</t>
  </si>
  <si>
    <t>2025-01-29</t>
  </si>
  <si>
    <t>2025-02-13</t>
  </si>
  <si>
    <t>2025-01-31</t>
  </si>
  <si>
    <t>2025-02-25</t>
  </si>
  <si>
    <t>G02001</t>
  </si>
  <si>
    <t>2025-03-15</t>
  </si>
  <si>
    <t>2025-02-23</t>
  </si>
  <si>
    <t>2025-02-21</t>
  </si>
  <si>
    <t>2025-02-06</t>
  </si>
  <si>
    <t>2025-03-02</t>
  </si>
  <si>
    <t>2025-02-03</t>
  </si>
  <si>
    <t>2025-02-08</t>
  </si>
  <si>
    <t>2025-03-09</t>
  </si>
  <si>
    <t>2025-06-15</t>
  </si>
  <si>
    <t>C00010 - Top Conferences</t>
  </si>
  <si>
    <t>CASHRECJNL</t>
  </si>
  <si>
    <t>AR Payments</t>
  </si>
  <si>
    <t>Other AR Payments</t>
  </si>
  <si>
    <t>Other AR Payment Codes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</si>
</sst>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4" formatCode="_(&quot;$&quot;* #,##0.00_);_(&quot;$&quot;* \(#,##0.00\);_(&quot;$&quot;* &quot;-&quot;??_);_(@_)"/>
    <numFmt numFmtId="43" formatCode="_(* #,##0.00_);_(* \(#,##0.00\);_(* &quot;-&quot;??_);_(@_)"/>
    <numFmt numFmtId="164" formatCode="_(* #,##0.00_);_(* \(#,##0.00\);_(* &quot;&quot;\-&quot;&quot;??_);_(@_)"/>
    <numFmt numFmtId="165" formatCode="[$-C09]d\ mmmm\ yyyy;@"/>
    <numFmt numFmtId="166" formatCode="_(* #,##0.000_);_(* \(#,##0.000\);_(* &quot;&quot;\-&quot;&quot;??_);_(@_)"/>
    <numFmt numFmtId="167" formatCode="yyyy\-mm\-dd"/>
    <numFmt numFmtId="168" formatCode="#,##0\ &quot;days&quot;;\-#,##0\ &quot;days&quot;"/>
  </numFmts>
  <fonts count="31" x14ac:knownFonts="1">
    <font>
      <sz val="12"/>
      <color theme="1"/>
      <name val="Aptos"/>
      <family val="2"/>
      <scheme val="minor"/>
    </font>
    <font>
      <sz val="11"/>
      <color theme="1"/>
      <name val="Aptos"/>
      <family val="2"/>
      <scheme val="minor"/>
    </font>
    <font>
      <sz val="11"/>
      <color theme="1"/>
      <name val="Aptos"/>
      <family val="2"/>
      <scheme val="minor"/>
    </font>
    <font>
      <sz val="11"/>
      <color theme="1"/>
      <name val="Aptos"/>
      <family val="2"/>
      <scheme val="minor"/>
    </font>
    <font>
      <sz val="11"/>
      <color theme="1"/>
      <name val="Aptos"/>
      <family val="2"/>
      <scheme val="minor"/>
    </font>
    <font>
      <sz val="12"/>
      <color theme="1"/>
      <name val="Aptos"/>
      <family val="2"/>
      <scheme val="minor"/>
    </font>
    <font>
      <sz val="11"/>
      <color theme="1"/>
      <name val="Aptos"/>
      <family val="2"/>
    </font>
    <font>
      <b/>
      <sz val="11"/>
      <color theme="0"/>
      <name val="Aptos"/>
      <family val="2"/>
    </font>
    <font>
      <sz val="18"/>
      <color rgb="FF243260"/>
      <name val="Aptos"/>
      <family val="2"/>
    </font>
    <font>
      <sz val="11"/>
      <name val="Aptos"/>
      <family val="2"/>
    </font>
    <font>
      <sz val="11"/>
      <color theme="0"/>
      <name val="Aptos"/>
      <family val="2"/>
    </font>
    <font>
      <b/>
      <sz val="11"/>
      <color theme="0"/>
      <name val="Aptos"/>
      <family val="2"/>
      <scheme val="minor"/>
    </font>
    <font>
      <u/>
      <sz val="12"/>
      <color theme="10"/>
      <name val="Aptos"/>
      <family val="2"/>
      <scheme val="minor"/>
    </font>
    <font>
      <b/>
      <sz val="12"/>
      <color theme="1"/>
      <name val="Aptos"/>
      <family val="2"/>
      <scheme val="minor"/>
    </font>
    <font>
      <sz val="11"/>
      <color theme="1"/>
      <name val="Aptos"/>
      <family val="2"/>
      <scheme val="major"/>
    </font>
    <font>
      <sz val="11"/>
      <color theme="0"/>
      <name val="Aptos"/>
      <family val="2"/>
      <scheme val="minor"/>
    </font>
    <font>
      <sz val="11"/>
      <name val="Aptos"/>
      <family val="2"/>
      <scheme val="minor"/>
    </font>
    <font>
      <b/>
      <sz val="11"/>
      <name val="Aptos"/>
      <family val="2"/>
      <scheme val="minor"/>
    </font>
    <font>
      <sz val="11"/>
      <color rgb="FFFF0000"/>
      <name val="Aptos"/>
      <family val="2"/>
    </font>
    <font>
      <sz val="11"/>
      <color theme="8" tint="-0.749992370372631"/>
      <name val="Aptos"/>
      <family val="2"/>
    </font>
    <font>
      <sz val="18"/>
      <name val="Aptos"/>
      <family val="2"/>
    </font>
    <font>
      <b/>
      <i/>
      <sz val="10"/>
      <name val="Aptos"/>
      <family val="2"/>
      <scheme val="minor"/>
    </font>
    <font>
      <sz val="12"/>
      <name val="Aptos"/>
      <family val="2"/>
      <scheme val="minor"/>
    </font>
    <font>
      <sz val="12"/>
      <color theme="0"/>
      <name val="Aptos"/>
      <family val="2"/>
      <scheme val="minor"/>
    </font>
    <font>
      <b/>
      <sz val="9"/>
      <color theme="1"/>
      <name val="Aptos"/>
      <family val="2"/>
      <scheme val="major"/>
    </font>
    <font>
      <sz val="9"/>
      <color theme="1"/>
      <name val="Aptos"/>
      <family val="2"/>
      <scheme val="minor"/>
    </font>
    <font>
      <sz val="11"/>
      <color rgb="FFFFFFFF"/>
      <name val="Aptos"/>
      <family val="2"/>
      <scheme val="major"/>
    </font>
    <font>
      <b/>
      <sz val="11"/>
      <color rgb="FFFFFFFF"/>
      <name val="Aptos"/>
      <family val="2"/>
      <scheme val="major"/>
    </font>
    <font>
      <sz val="9"/>
      <color theme="0"/>
      <name val="Aptos"/>
      <family val="2"/>
    </font>
    <font>
      <sz val="9"/>
      <color theme="1"/>
      <name val="Aptos"/>
      <family val="2"/>
    </font>
    <font>
      <sz val="9"/>
      <name val="Aptos"/>
      <family val="2"/>
    </font>
  </fonts>
  <fills count="9">
    <fill>
      <patternFill patternType="none"/>
    </fill>
    <fill>
      <patternFill patternType="gray125"/>
    </fill>
    <fill>
      <patternFill patternType="solid">
        <fgColor theme="0"/>
        <bgColor indexed="64"/>
      </patternFill>
    </fill>
    <fill>
      <patternFill patternType="solid">
        <fgColor rgb="FF243260"/>
        <bgColor indexed="64"/>
      </patternFill>
    </fill>
    <fill>
      <patternFill patternType="solid">
        <fgColor rgb="FFEEF6FF"/>
        <bgColor indexed="64"/>
      </patternFill>
    </fill>
    <fill>
      <patternFill patternType="solid">
        <fgColor rgb="FF3769FF"/>
        <bgColor indexed="64"/>
      </patternFill>
    </fill>
    <fill>
      <patternFill patternType="solid">
        <fgColor rgb="FF3366FF"/>
        <bgColor indexed="64"/>
      </patternFill>
    </fill>
    <fill>
      <patternFill patternType="solid">
        <fgColor theme="0"/>
        <bgColor theme="6" tint="0.79998168889431442"/>
      </patternFill>
    </fill>
    <fill>
      <patternFill patternType="solid">
        <fgColor rgb="FF2F62F9"/>
        <bgColor indexed="64"/>
      </patternFill>
    </fill>
  </fills>
  <borders count="17">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diagonal/>
    </border>
    <border>
      <left style="thin">
        <color theme="0"/>
      </left>
      <right style="thin">
        <color theme="0"/>
      </right>
      <top style="thin">
        <color theme="0"/>
      </top>
      <bottom/>
      <diagonal/>
    </border>
    <border>
      <left/>
      <right/>
      <top/>
      <bottom style="thin">
        <color theme="0"/>
      </bottom>
      <diagonal/>
    </border>
    <border>
      <left style="thin">
        <color indexed="64"/>
      </left>
      <right style="thin">
        <color indexed="64"/>
      </right>
      <top style="thin">
        <color indexed="64"/>
      </top>
      <bottom style="thin">
        <color indexed="64"/>
      </bottom>
      <diagonal/>
    </border>
    <border>
      <left style="thin">
        <color rgb="FFFFFFFF"/>
      </left>
      <right/>
      <top style="thin">
        <color rgb="FFFFFFFF"/>
      </top>
      <bottom style="thin">
        <color rgb="FFFFFFFF"/>
      </bottom>
      <diagonal/>
    </border>
    <border>
      <left style="thin">
        <color rgb="FFFFFFFF"/>
      </left>
      <right/>
      <top/>
      <bottom style="thin">
        <color rgb="FFFFFFFF"/>
      </bottom>
      <diagonal/>
    </border>
    <border>
      <left style="thin">
        <color rgb="FFFFFFFF"/>
      </left>
      <right style="thin">
        <color rgb="FFFFFFFF"/>
      </right>
      <top style="thin">
        <color rgb="FFFFFFFF"/>
      </top>
      <bottom style="thin">
        <color rgb="FFFFFFFF"/>
      </bottom>
      <diagonal/>
    </border>
    <border>
      <left/>
      <right style="thin">
        <color rgb="FFFFFFFF"/>
      </right>
      <top/>
      <bottom style="thin">
        <color rgb="FFFFFFFF"/>
      </bottom>
      <diagonal/>
    </border>
    <border>
      <left style="thin">
        <color rgb="FFFFFFFF"/>
      </left>
      <right style="thin">
        <color rgb="FFFFFFFF"/>
      </right>
      <top/>
      <bottom style="thin">
        <color rgb="FFFFFFFF"/>
      </bottom>
      <diagonal/>
    </border>
    <border>
      <left/>
      <right style="thin">
        <color rgb="FFFFFFFF"/>
      </right>
      <top style="thin">
        <color rgb="FFFFFFFF"/>
      </top>
      <bottom style="thin">
        <color rgb="FFFFFFFF"/>
      </bottom>
      <diagonal/>
    </border>
    <border>
      <left style="thin">
        <color theme="0"/>
      </left>
      <right/>
      <top/>
      <bottom style="thick">
        <color theme="0"/>
      </bottom>
      <diagonal/>
    </border>
    <border>
      <left style="thin">
        <color rgb="FFFFFFFF"/>
      </left>
      <right/>
      <top style="thin">
        <color rgb="FFFFFFFF"/>
      </top>
      <bottom/>
      <diagonal/>
    </border>
    <border>
      <left/>
      <right style="thin">
        <color rgb="FFFFFFFF"/>
      </right>
      <top style="thin">
        <color rgb="FFFFFFFF"/>
      </top>
      <bottom/>
      <diagonal/>
    </border>
    <border>
      <left style="thin">
        <color rgb="FFFFFFFF"/>
      </left>
      <right style="thin">
        <color rgb="FFFFFFFF"/>
      </right>
      <top style="thin">
        <color rgb="FFFFFFFF"/>
      </top>
      <bottom/>
      <diagonal/>
    </border>
    <border>
      <left style="thin">
        <color rgb="FFFFFFFF"/>
      </left>
      <right style="thin">
        <color rgb="FFFFFFFF"/>
      </right>
      <top/>
      <bottom/>
      <diagonal/>
    </border>
  </borders>
  <cellStyleXfs count="5">
    <xf numFmtId="0" fontId="0" fillId="0" borderId="0"/>
    <xf numFmtId="9" fontId="5"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3" fontId="5" fillId="0" borderId="0" applyFont="0" applyFill="0" applyBorder="0" applyAlignment="0" applyProtection="0"/>
  </cellStyleXfs>
  <cellXfs count="119">
    <xf numFmtId="0" fontId="0" fillId="0" borderId="0" xfId="0"/>
    <xf numFmtId="0" fontId="6" fillId="0" borderId="1" xfId="0" applyFont="1" applyBorder="1"/>
    <xf numFmtId="0" fontId="6" fillId="0" borderId="0" xfId="0" applyFont="1"/>
    <xf numFmtId="164" fontId="9" fillId="7" borderId="2" xfId="0" applyNumberFormat="1" applyFont="1" applyFill="1" applyBorder="1"/>
    <xf numFmtId="0" fontId="9" fillId="2" borderId="2" xfId="0" applyFont="1" applyFill="1" applyBorder="1"/>
    <xf numFmtId="0" fontId="7" fillId="6" borderId="2" xfId="0" applyFont="1" applyFill="1" applyBorder="1" applyAlignment="1">
      <alignment horizontal="center"/>
    </xf>
    <xf numFmtId="0" fontId="10" fillId="0" borderId="1" xfId="0" applyFont="1" applyBorder="1" applyAlignment="1">
      <alignment horizontal="center"/>
    </xf>
    <xf numFmtId="0" fontId="9" fillId="2" borderId="1" xfId="0" applyFont="1" applyFill="1" applyBorder="1"/>
    <xf numFmtId="0" fontId="7" fillId="5" borderId="1" xfId="0" applyFont="1" applyFill="1" applyBorder="1"/>
    <xf numFmtId="0" fontId="7" fillId="5" borderId="0" xfId="0" applyFont="1" applyFill="1"/>
    <xf numFmtId="164" fontId="9" fillId="7" borderId="2" xfId="0" quotePrefix="1" applyNumberFormat="1" applyFont="1" applyFill="1" applyBorder="1"/>
    <xf numFmtId="0" fontId="11" fillId="3" borderId="1" xfId="0" applyFont="1" applyFill="1" applyBorder="1"/>
    <xf numFmtId="0" fontId="8" fillId="0" borderId="0" xfId="0" applyFont="1"/>
    <xf numFmtId="0" fontId="13" fillId="0" borderId="0" xfId="0" applyFont="1"/>
    <xf numFmtId="0" fontId="0" fillId="0" borderId="0" xfId="0" applyAlignment="1">
      <alignment horizontal="left"/>
    </xf>
    <xf numFmtId="165" fontId="0" fillId="0" borderId="0" xfId="0" applyNumberFormat="1" applyAlignment="1">
      <alignment horizontal="left"/>
    </xf>
    <xf numFmtId="0" fontId="12" fillId="0" borderId="0" xfId="3"/>
    <xf numFmtId="166" fontId="9" fillId="7" borderId="2" xfId="0" quotePrefix="1" applyNumberFormat="1" applyFont="1" applyFill="1" applyBorder="1"/>
    <xf numFmtId="167" fontId="6" fillId="0" borderId="1" xfId="0" applyNumberFormat="1" applyFont="1" applyBorder="1"/>
    <xf numFmtId="0" fontId="9" fillId="7" borderId="2" xfId="0" applyFont="1" applyFill="1" applyBorder="1"/>
    <xf numFmtId="0" fontId="14" fillId="4" borderId="1" xfId="0" applyFont="1" applyFill="1" applyBorder="1"/>
    <xf numFmtId="0" fontId="14" fillId="4" borderId="3" xfId="0" applyFont="1" applyFill="1" applyBorder="1"/>
    <xf numFmtId="0" fontId="14" fillId="4" borderId="1" xfId="0" applyFont="1" applyFill="1" applyBorder="1" applyAlignment="1">
      <alignment horizontal="right"/>
    </xf>
    <xf numFmtId="0" fontId="14" fillId="4" borderId="3" xfId="0" applyFont="1" applyFill="1" applyBorder="1" applyAlignment="1">
      <alignment horizontal="right"/>
    </xf>
    <xf numFmtId="0" fontId="6" fillId="0" borderId="0" xfId="0" applyFont="1" applyAlignment="1">
      <alignment horizontal="right"/>
    </xf>
    <xf numFmtId="0" fontId="6" fillId="4" borderId="1" xfId="0" applyFont="1" applyFill="1" applyBorder="1" applyAlignment="1">
      <alignment horizontal="left"/>
    </xf>
    <xf numFmtId="0" fontId="15" fillId="6" borderId="0" xfId="0" applyFont="1" applyFill="1"/>
    <xf numFmtId="0" fontId="7" fillId="3" borderId="4" xfId="0" applyFont="1" applyFill="1" applyBorder="1"/>
    <xf numFmtId="164" fontId="6" fillId="0" borderId="1" xfId="0" applyNumberFormat="1" applyFont="1" applyBorder="1"/>
    <xf numFmtId="0" fontId="10" fillId="0" borderId="1" xfId="0" applyFont="1" applyBorder="1"/>
    <xf numFmtId="0" fontId="8" fillId="0" borderId="1" xfId="0" applyFont="1" applyBorder="1" applyAlignment="1">
      <alignment vertical="top"/>
    </xf>
    <xf numFmtId="168" fontId="6" fillId="0" borderId="1" xfId="0" applyNumberFormat="1" applyFont="1" applyBorder="1"/>
    <xf numFmtId="168" fontId="9" fillId="7" borderId="2" xfId="0" quotePrefix="1" applyNumberFormat="1" applyFont="1" applyFill="1" applyBorder="1"/>
    <xf numFmtId="168" fontId="7" fillId="6" borderId="2" xfId="0" applyNumberFormat="1" applyFont="1" applyFill="1" applyBorder="1" applyAlignment="1">
      <alignment horizontal="center"/>
    </xf>
    <xf numFmtId="0" fontId="11" fillId="6" borderId="0" xfId="0" applyFont="1" applyFill="1"/>
    <xf numFmtId="0" fontId="11" fillId="6" borderId="0" xfId="0" applyFont="1" applyFill="1" applyAlignment="1">
      <alignment horizontal="center"/>
    </xf>
    <xf numFmtId="0" fontId="16" fillId="0" borderId="0" xfId="0" applyFont="1" applyAlignment="1">
      <alignment horizontal="left"/>
    </xf>
    <xf numFmtId="164" fontId="17" fillId="0" borderId="0" xfId="0" applyNumberFormat="1" applyFont="1"/>
    <xf numFmtId="0" fontId="18" fillId="0" borderId="1" xfId="0" applyFont="1" applyBorder="1"/>
    <xf numFmtId="0" fontId="9" fillId="0" borderId="1" xfId="0" applyFont="1" applyBorder="1"/>
    <xf numFmtId="166" fontId="9" fillId="7" borderId="2" xfId="0" quotePrefix="1" applyNumberFormat="1" applyFont="1" applyFill="1" applyBorder="1" applyAlignment="1">
      <alignment horizontal="left"/>
    </xf>
    <xf numFmtId="0" fontId="17" fillId="0" borderId="0" xfId="0" applyFont="1"/>
    <xf numFmtId="0" fontId="10" fillId="0" borderId="2" xfId="0" applyFont="1" applyBorder="1" applyAlignment="1">
      <alignment horizontal="center"/>
    </xf>
    <xf numFmtId="0" fontId="10" fillId="2" borderId="2" xfId="0" applyFont="1" applyFill="1" applyBorder="1"/>
    <xf numFmtId="0" fontId="6" fillId="4" borderId="0" xfId="0" applyFont="1" applyFill="1" applyAlignment="1">
      <alignment horizontal="left"/>
    </xf>
    <xf numFmtId="0" fontId="4" fillId="0" borderId="0" xfId="0" applyFont="1"/>
    <xf numFmtId="0" fontId="19" fillId="0" borderId="1" xfId="0" applyFont="1" applyBorder="1" applyAlignment="1">
      <alignment horizontal="right"/>
    </xf>
    <xf numFmtId="14" fontId="19" fillId="0" borderId="1" xfId="0" applyNumberFormat="1" applyFont="1" applyBorder="1" applyAlignment="1">
      <alignment horizontal="right"/>
    </xf>
    <xf numFmtId="14" fontId="6" fillId="4" borderId="1" xfId="0" quotePrefix="1" applyNumberFormat="1" applyFont="1" applyFill="1" applyBorder="1" applyAlignment="1">
      <alignment horizontal="left"/>
    </xf>
    <xf numFmtId="0" fontId="13" fillId="0" borderId="5" xfId="0" applyFont="1" applyBorder="1" applyAlignment="1">
      <alignment horizontal="left"/>
    </xf>
    <xf numFmtId="0" fontId="0" fillId="0" borderId="5" xfId="0" applyBorder="1" applyAlignment="1">
      <alignment horizontal="left"/>
    </xf>
    <xf numFmtId="0" fontId="0" fillId="0" borderId="5" xfId="0" applyBorder="1"/>
    <xf numFmtId="164" fontId="16" fillId="0" borderId="0" xfId="0" applyNumberFormat="1" applyFont="1"/>
    <xf numFmtId="0" fontId="20" fillId="0" borderId="1" xfId="0" applyFont="1" applyBorder="1" applyAlignment="1">
      <alignment vertical="top"/>
    </xf>
    <xf numFmtId="0" fontId="16" fillId="0" borderId="0" xfId="0" applyFont="1"/>
    <xf numFmtId="0" fontId="21" fillId="0" borderId="0" xfId="0" applyFont="1"/>
    <xf numFmtId="0" fontId="22" fillId="0" borderId="0" xfId="0" applyFont="1"/>
    <xf numFmtId="10" fontId="17" fillId="0" borderId="0" xfId="0" applyNumberFormat="1" applyFont="1"/>
    <xf numFmtId="164" fontId="22" fillId="0" borderId="0" xfId="0" applyNumberFormat="1" applyFont="1"/>
    <xf numFmtId="0" fontId="16" fillId="6" borderId="0" xfId="0" applyFont="1" applyFill="1"/>
    <xf numFmtId="0" fontId="17" fillId="6" borderId="0" xfId="0" applyFont="1" applyFill="1" applyAlignment="1">
      <alignment horizontal="center"/>
    </xf>
    <xf numFmtId="0" fontId="16" fillId="0" borderId="0" xfId="0" applyFont="1" applyAlignment="1">
      <alignment horizontal="left" indent="1"/>
    </xf>
    <xf numFmtId="0" fontId="16" fillId="0" borderId="0" xfId="0" applyFont="1" applyAlignment="1">
      <alignment horizontal="left" indent="2"/>
    </xf>
    <xf numFmtId="0" fontId="16" fillId="0" borderId="0" xfId="0" pivotButton="1" applyFont="1"/>
    <xf numFmtId="0" fontId="23" fillId="0" borderId="0" xfId="0" applyFont="1"/>
    <xf numFmtId="164" fontId="15" fillId="0" borderId="0" xfId="0" applyNumberFormat="1" applyFont="1"/>
    <xf numFmtId="164" fontId="23" fillId="0" borderId="0" xfId="0" applyNumberFormat="1" applyFont="1"/>
    <xf numFmtId="0" fontId="15" fillId="0" borderId="0" xfId="0" applyFont="1"/>
    <xf numFmtId="0" fontId="3" fillId="0" borderId="0" xfId="0" applyFont="1"/>
    <xf numFmtId="0" fontId="24" fillId="0" borderId="0" xfId="0" applyFont="1" applyAlignment="1">
      <alignment horizontal="right"/>
    </xf>
    <xf numFmtId="0" fontId="25" fillId="0" borderId="0" xfId="0" applyFont="1"/>
    <xf numFmtId="0" fontId="14" fillId="0" borderId="11" xfId="0" applyFont="1" applyBorder="1"/>
    <xf numFmtId="0" fontId="14" fillId="0" borderId="8" xfId="0" applyFont="1" applyBorder="1"/>
    <xf numFmtId="0" fontId="14" fillId="0" borderId="0" xfId="0" applyFont="1"/>
    <xf numFmtId="0" fontId="26" fillId="8" borderId="9" xfId="0" applyFont="1" applyFill="1" applyBorder="1" applyAlignment="1">
      <alignment horizontal="center"/>
    </xf>
    <xf numFmtId="0" fontId="26" fillId="8" borderId="10" xfId="0" applyFont="1" applyFill="1" applyBorder="1" applyAlignment="1">
      <alignment horizontal="center"/>
    </xf>
    <xf numFmtId="0" fontId="3" fillId="0" borderId="0" xfId="0" applyFont="1" applyAlignment="1">
      <alignment horizontal="center"/>
    </xf>
    <xf numFmtId="44" fontId="14" fillId="0" borderId="6" xfId="0" applyNumberFormat="1" applyFont="1" applyBorder="1"/>
    <xf numFmtId="44" fontId="3" fillId="0" borderId="0" xfId="0" applyNumberFormat="1" applyFont="1"/>
    <xf numFmtId="44" fontId="14" fillId="0" borderId="0" xfId="0" applyNumberFormat="1" applyFont="1"/>
    <xf numFmtId="0" fontId="7" fillId="5" borderId="12" xfId="0" applyFont="1" applyFill="1" applyBorder="1"/>
    <xf numFmtId="0" fontId="14" fillId="0" borderId="14" xfId="0" applyFont="1" applyBorder="1"/>
    <xf numFmtId="0" fontId="14" fillId="0" borderId="15" xfId="0" applyFont="1" applyBorder="1"/>
    <xf numFmtId="44" fontId="14" fillId="0" borderId="13" xfId="0" applyNumberFormat="1" applyFont="1" applyBorder="1"/>
    <xf numFmtId="0" fontId="2" fillId="0" borderId="0" xfId="0" applyFont="1"/>
    <xf numFmtId="44" fontId="14" fillId="0" borderId="8" xfId="0" applyNumberFormat="1" applyFont="1" applyBorder="1"/>
    <xf numFmtId="44" fontId="14" fillId="0" borderId="15" xfId="0" applyNumberFormat="1" applyFont="1" applyBorder="1"/>
    <xf numFmtId="44" fontId="26" fillId="8" borderId="10" xfId="0" applyNumberFormat="1" applyFont="1" applyFill="1" applyBorder="1" applyAlignment="1">
      <alignment horizontal="center"/>
    </xf>
    <xf numFmtId="44" fontId="14" fillId="0" borderId="10" xfId="0" applyNumberFormat="1" applyFont="1" applyBorder="1"/>
    <xf numFmtId="44" fontId="9" fillId="7" borderId="2" xfId="0" quotePrefix="1" applyNumberFormat="1" applyFont="1" applyFill="1" applyBorder="1"/>
    <xf numFmtId="44" fontId="6" fillId="0" borderId="1" xfId="0" applyNumberFormat="1" applyFont="1" applyBorder="1"/>
    <xf numFmtId="168" fontId="9" fillId="7" borderId="2" xfId="1" quotePrefix="1" applyNumberFormat="1" applyFont="1" applyFill="1" applyBorder="1"/>
    <xf numFmtId="168" fontId="6" fillId="0" borderId="1" xfId="1" applyNumberFormat="1" applyFont="1" applyBorder="1"/>
    <xf numFmtId="0" fontId="9" fillId="7" borderId="2" xfId="1" quotePrefix="1" applyNumberFormat="1" applyFont="1" applyFill="1" applyBorder="1"/>
    <xf numFmtId="0" fontId="6" fillId="0" borderId="1" xfId="1" applyNumberFormat="1" applyFont="1" applyBorder="1"/>
    <xf numFmtId="10" fontId="9" fillId="2" borderId="1" xfId="0" applyNumberFormat="1" applyFont="1" applyFill="1" applyBorder="1"/>
    <xf numFmtId="10" fontId="9" fillId="0" borderId="1" xfId="0" applyNumberFormat="1" applyFont="1" applyBorder="1"/>
    <xf numFmtId="0" fontId="14" fillId="0" borderId="6" xfId="0" applyFont="1" applyBorder="1"/>
    <xf numFmtId="0" fontId="27" fillId="8" borderId="9" xfId="0" applyFont="1" applyFill="1" applyBorder="1" applyAlignment="1">
      <alignment horizontal="center" vertical="center"/>
    </xf>
    <xf numFmtId="0" fontId="26" fillId="8" borderId="10" xfId="0" applyFont="1" applyFill="1" applyBorder="1" applyAlignment="1">
      <alignment horizontal="center" vertical="center"/>
    </xf>
    <xf numFmtId="0" fontId="26" fillId="8" borderId="7" xfId="0" applyFont="1" applyFill="1" applyBorder="1" applyAlignment="1">
      <alignment horizontal="center" vertical="center"/>
    </xf>
    <xf numFmtId="44" fontId="26" fillId="8" borderId="7" xfId="0" applyNumberFormat="1" applyFont="1" applyFill="1" applyBorder="1" applyAlignment="1">
      <alignment horizontal="center"/>
    </xf>
    <xf numFmtId="0" fontId="9" fillId="7" borderId="2" xfId="0" quotePrefix="1" applyFont="1" applyFill="1" applyBorder="1"/>
    <xf numFmtId="0" fontId="28" fillId="0" borderId="1" xfId="0" applyFont="1" applyBorder="1"/>
    <xf numFmtId="0" fontId="29" fillId="0" borderId="1" xfId="0" applyFont="1" applyBorder="1"/>
    <xf numFmtId="164" fontId="29" fillId="0" borderId="1" xfId="0" applyNumberFormat="1" applyFont="1" applyBorder="1"/>
    <xf numFmtId="44" fontId="29" fillId="0" borderId="1" xfId="0" applyNumberFormat="1" applyFont="1" applyBorder="1"/>
    <xf numFmtId="168" fontId="29" fillId="0" borderId="1" xfId="1" applyNumberFormat="1" applyFont="1" applyBorder="1"/>
    <xf numFmtId="0" fontId="29" fillId="0" borderId="1" xfId="1" applyNumberFormat="1" applyFont="1" applyBorder="1"/>
    <xf numFmtId="10" fontId="30" fillId="0" borderId="1" xfId="0" applyNumberFormat="1" applyFont="1" applyBorder="1"/>
    <xf numFmtId="0" fontId="30" fillId="0" borderId="1" xfId="0" applyFont="1" applyBorder="1"/>
    <xf numFmtId="0" fontId="1" fillId="0" borderId="0" xfId="0" applyFont="1"/>
    <xf numFmtId="0" fontId="7" fillId="5" borderId="1" xfId="0" applyFont="1" applyFill="1" applyBorder="1" applyAlignment="1">
      <alignment horizontal="center"/>
    </xf>
    <xf numFmtId="43" fontId="1" fillId="0" borderId="0" xfId="4" applyFont="1"/>
    <xf numFmtId="43" fontId="1" fillId="0" borderId="0" xfId="0" applyNumberFormat="1" applyFont="1"/>
    <xf numFmtId="0" fontId="26" fillId="8" borderId="7" xfId="0" applyFont="1" applyFill="1" applyBorder="1" applyAlignment="1">
      <alignment horizontal="center"/>
    </xf>
    <xf numFmtId="14" fontId="14" fillId="0" borderId="15" xfId="0" applyNumberFormat="1" applyFont="1" applyBorder="1"/>
    <xf numFmtId="44" fontId="14" fillId="0" borderId="16" xfId="0" applyNumberFormat="1" applyFont="1" applyBorder="1"/>
    <xf numFmtId="14" fontId="4" fillId="0" borderId="0" xfId="0" applyNumberFormat="1" applyFont="1" applyAlignment="1">
      <alignment horizontal="left"/>
    </xf>
  </cellXfs>
  <cellStyles count="5">
    <cellStyle name="Comma" xfId="4" builtinId="3"/>
    <cellStyle name="Hyperlink" xfId="3" builtinId="8"/>
    <cellStyle name="Hyperlink 2" xfId="2" xr:uid="{6991A25F-0539-400C-B4A0-F08984E4F614}"/>
    <cellStyle name="Normal" xfId="0" builtinId="0"/>
    <cellStyle name="Percent" xfId="1" builtinId="5"/>
  </cellStyles>
  <dxfs count="209">
    <dxf>
      <font>
        <b/>
        <i val="0"/>
        <color rgb="FFC00000"/>
      </font>
      <fill>
        <patternFill patternType="none">
          <bgColor auto="1"/>
        </patternFill>
      </fill>
    </dxf>
    <dxf>
      <font>
        <b/>
        <i val="0"/>
        <color theme="0"/>
      </font>
      <fill>
        <patternFill>
          <bgColor theme="4"/>
        </patternFill>
      </fill>
    </dxf>
    <dxf>
      <fill>
        <patternFill>
          <bgColor rgb="FFFFB3B3"/>
        </patternFill>
      </fill>
    </dxf>
    <dxf>
      <fill>
        <patternFill>
          <bgColor rgb="FFFFB3B3"/>
        </patternFill>
      </fill>
    </dxf>
    <dxf>
      <fill>
        <patternFill>
          <bgColor rgb="FFFFB3B3"/>
        </patternFill>
      </fill>
    </dxf>
    <dxf>
      <font>
        <color rgb="FFC00000"/>
      </font>
    </dxf>
    <dxf>
      <font>
        <b val="0"/>
        <i val="0"/>
        <strike val="0"/>
        <condense val="0"/>
        <extend val="0"/>
        <outline val="0"/>
        <shadow val="0"/>
        <u val="none"/>
        <vertAlign val="baseline"/>
        <sz val="11"/>
        <color theme="1"/>
        <name val="Aptos"/>
        <family val="2"/>
        <scheme val="major"/>
      </font>
      <fill>
        <patternFill patternType="solid">
          <fgColor indexed="64"/>
          <bgColor rgb="FFEEF6FF"/>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Aptos"/>
        <family val="2"/>
        <scheme val="major"/>
      </font>
      <fill>
        <patternFill patternType="solid">
          <fgColor indexed="64"/>
          <bgColor rgb="FFEEF6FF"/>
        </patternFill>
      </fill>
      <alignment horizontal="right" vertical="bottom" textRotation="0" wrapText="0" indent="0" justifyLastLine="0" shrinkToFit="0" readingOrder="0"/>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Aptos"/>
        <family val="2"/>
        <scheme val="major"/>
      </font>
      <fill>
        <patternFill patternType="solid">
          <fgColor indexed="64"/>
          <bgColor rgb="FFEEF6FF"/>
        </patternFill>
      </fill>
    </dxf>
    <dxf>
      <font>
        <b/>
        <i val="0"/>
        <strike val="0"/>
        <condense val="0"/>
        <extend val="0"/>
        <outline val="0"/>
        <shadow val="0"/>
        <u val="none"/>
        <vertAlign val="baseline"/>
        <sz val="11"/>
        <color theme="0"/>
        <name val="Aptos"/>
        <family val="2"/>
        <scheme val="none"/>
      </font>
      <fill>
        <patternFill patternType="solid">
          <fgColor indexed="64"/>
          <bgColor rgb="FF3769FF"/>
        </patternFill>
      </fill>
    </dxf>
    <dxf>
      <font>
        <strike val="0"/>
        <outline val="0"/>
        <shadow val="0"/>
        <u val="none"/>
        <vertAlign val="baseline"/>
        <sz val="11"/>
        <name val="Aptos"/>
        <family val="2"/>
        <scheme val="major"/>
      </font>
      <numFmt numFmtId="34" formatCode="_(&quot;$&quot;* #,##0.00_);_(&quot;$&quot;* \(#,##0.00\);_(&quot;$&quot;* &quot;-&quot;??_);_(@_)"/>
      <border diagonalUp="0" diagonalDown="0">
        <left style="thin">
          <color rgb="FFFFFFFF"/>
        </left>
        <right style="thin">
          <color rgb="FFFFFFFF"/>
        </right>
        <top style="thin">
          <color rgb="FFFFFFFF"/>
        </top>
        <bottom style="thin">
          <color rgb="FFFFFFFF"/>
        </bottom>
      </border>
    </dxf>
    <dxf>
      <font>
        <strike val="0"/>
        <outline val="0"/>
        <shadow val="0"/>
        <u val="none"/>
        <vertAlign val="baseline"/>
        <sz val="11"/>
        <name val="Aptos"/>
        <family val="2"/>
        <scheme val="major"/>
      </font>
      <numFmt numFmtId="34" formatCode="_(&quot;$&quot;* #,##0.00_);_(&quot;$&quot;* \(#,##0.00\);_(&quot;$&quot;* &quot;-&quot;??_);_(@_)"/>
      <border diagonalUp="0" diagonalDown="0">
        <left style="thin">
          <color rgb="FFFFFFFF"/>
        </left>
        <right style="thin">
          <color rgb="FFFFFFFF"/>
        </right>
        <top style="thin">
          <color rgb="FFFFFFFF"/>
        </top>
        <bottom style="thin">
          <color rgb="FFFFFFFF"/>
        </bottom>
      </border>
    </dxf>
    <dxf>
      <font>
        <strike val="0"/>
        <outline val="0"/>
        <shadow val="0"/>
        <u val="none"/>
        <vertAlign val="baseline"/>
        <sz val="11"/>
        <name val="Aptos"/>
        <family val="2"/>
        <scheme val="major"/>
      </font>
      <numFmt numFmtId="34" formatCode="_(&quot;$&quot;* #,##0.00_);_(&quot;$&quot;* \(#,##0.00\);_(&quot;$&quot;* &quot;-&quot;??_);_(@_)"/>
      <border diagonalUp="0" diagonalDown="0">
        <left style="thin">
          <color rgb="FFFFFFFF"/>
        </left>
        <right/>
        <top style="thin">
          <color rgb="FFFFFFFF"/>
        </top>
        <bottom style="thin">
          <color rgb="FFFFFFFF"/>
        </bottom>
      </border>
    </dxf>
    <dxf>
      <font>
        <strike val="0"/>
        <outline val="0"/>
        <shadow val="0"/>
        <u val="none"/>
        <vertAlign val="baseline"/>
        <sz val="11"/>
        <name val="Aptos"/>
        <family val="2"/>
        <scheme val="major"/>
      </font>
      <numFmt numFmtId="19" formatCode="m/d/yyyy"/>
      <border diagonalUp="0" diagonalDown="0" outline="0">
        <left style="thin">
          <color rgb="FFFFFFFF"/>
        </left>
        <right style="thin">
          <color rgb="FFFFFFFF"/>
        </right>
        <top style="thin">
          <color rgb="FFFFFFFF"/>
        </top>
        <bottom style="thin">
          <color rgb="FFFFFFFF"/>
        </bottom>
      </border>
    </dxf>
    <dxf>
      <font>
        <strike val="0"/>
        <outline val="0"/>
        <shadow val="0"/>
        <u val="none"/>
        <vertAlign val="baseline"/>
        <sz val="11"/>
        <name val="Aptos"/>
        <family val="2"/>
        <scheme val="major"/>
      </font>
      <numFmt numFmtId="19" formatCode="m/d/yyyy"/>
      <border diagonalUp="0" diagonalDown="0" outline="0">
        <left style="thin">
          <color rgb="FFFFFFFF"/>
        </left>
        <right style="thin">
          <color rgb="FFFFFFFF"/>
        </right>
        <top style="thin">
          <color rgb="FFFFFFFF"/>
        </top>
        <bottom style="thin">
          <color rgb="FFFFFFFF"/>
        </bottom>
      </border>
    </dxf>
    <dxf>
      <font>
        <strike val="0"/>
        <outline val="0"/>
        <shadow val="0"/>
        <u val="none"/>
        <vertAlign val="baseline"/>
        <sz val="11"/>
        <name val="Aptos"/>
        <family val="2"/>
        <scheme val="major"/>
      </font>
      <numFmt numFmtId="19" formatCode="m/d/yyyy"/>
      <border diagonalUp="0" diagonalDown="0" outline="0">
        <left style="thin">
          <color rgb="FFFFFFFF"/>
        </left>
        <right style="thin">
          <color rgb="FFFFFFFF"/>
        </right>
        <top style="thin">
          <color rgb="FFFFFFFF"/>
        </top>
        <bottom style="thin">
          <color rgb="FFFFFFFF"/>
        </bottom>
      </border>
    </dxf>
    <dxf>
      <font>
        <strike val="0"/>
        <outline val="0"/>
        <shadow val="0"/>
        <u val="none"/>
        <vertAlign val="baseline"/>
        <sz val="11"/>
        <name val="Aptos"/>
        <family val="2"/>
        <scheme val="major"/>
      </font>
      <border diagonalUp="0" diagonalDown="0" outline="0">
        <left style="thin">
          <color rgb="FFFFFFFF"/>
        </left>
        <right style="thin">
          <color rgb="FFFFFFFF"/>
        </right>
        <top style="thin">
          <color rgb="FFFFFFFF"/>
        </top>
        <bottom style="thin">
          <color rgb="FFFFFFFF"/>
        </bottom>
      </border>
    </dxf>
    <dxf>
      <font>
        <strike val="0"/>
        <outline val="0"/>
        <shadow val="0"/>
        <u val="none"/>
        <vertAlign val="baseline"/>
        <sz val="11"/>
        <name val="Aptos"/>
        <family val="2"/>
        <scheme val="major"/>
      </font>
      <border diagonalUp="0" diagonalDown="0" outline="0">
        <left style="thin">
          <color rgb="FFFFFFFF"/>
        </left>
        <right style="thin">
          <color rgb="FFFFFFFF"/>
        </right>
        <top style="thin">
          <color rgb="FFFFFFFF"/>
        </top>
        <bottom style="thin">
          <color rgb="FFFFFFFF"/>
        </bottom>
      </border>
    </dxf>
    <dxf>
      <font>
        <strike val="0"/>
        <outline val="0"/>
        <shadow val="0"/>
        <u val="none"/>
        <vertAlign val="baseline"/>
        <sz val="11"/>
        <name val="Aptos"/>
        <family val="2"/>
        <scheme val="major"/>
      </font>
      <border diagonalUp="0" diagonalDown="0" outline="0">
        <left style="thin">
          <color rgb="FFFFFFFF"/>
        </left>
        <right style="thin">
          <color rgb="FFFFFFFF"/>
        </right>
        <top style="thin">
          <color rgb="FFFFFFFF"/>
        </top>
        <bottom style="thin">
          <color rgb="FFFFFFFF"/>
        </bottom>
      </border>
    </dxf>
    <dxf>
      <font>
        <strike val="0"/>
        <outline val="0"/>
        <shadow val="0"/>
        <u val="none"/>
        <vertAlign val="baseline"/>
        <sz val="11"/>
        <name val="Aptos"/>
        <family val="2"/>
        <scheme val="major"/>
      </font>
      <border diagonalUp="0" diagonalDown="0" outline="0">
        <left style="thin">
          <color rgb="FFFFFFFF"/>
        </left>
        <right style="thin">
          <color rgb="FFFFFFFF"/>
        </right>
        <top style="thin">
          <color rgb="FFFFFFFF"/>
        </top>
        <bottom style="thin">
          <color rgb="FFFFFFFF"/>
        </bottom>
      </border>
    </dxf>
    <dxf>
      <font>
        <strike val="0"/>
        <outline val="0"/>
        <shadow val="0"/>
        <u val="none"/>
        <vertAlign val="baseline"/>
        <sz val="11"/>
        <name val="Aptos"/>
        <family val="2"/>
        <scheme val="major"/>
      </font>
      <border diagonalUp="0" diagonalDown="0"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Aptos"/>
        <family val="2"/>
        <scheme val="major"/>
      </font>
      <border diagonalUp="0" diagonalDown="0" outline="0">
        <left/>
        <right style="thin">
          <color rgb="FFFFFFFF"/>
        </right>
        <top style="thin">
          <color rgb="FFFFFFFF"/>
        </top>
        <bottom style="thin">
          <color rgb="FFFFFFFF"/>
        </bottom>
      </border>
    </dxf>
    <dxf>
      <border>
        <top style="thin">
          <color rgb="FFFFFFFF"/>
        </top>
      </border>
    </dxf>
    <dxf>
      <border diagonalUp="0" diagonalDown="0">
        <left style="thin">
          <color rgb="FFFFFFFF"/>
        </left>
        <right style="thin">
          <color rgb="FFFFFFFF"/>
        </right>
        <top style="thin">
          <color rgb="FFFFFFFF"/>
        </top>
        <bottom style="thin">
          <color rgb="FFFFFFFF"/>
        </bottom>
      </border>
    </dxf>
    <dxf>
      <font>
        <strike val="0"/>
        <outline val="0"/>
        <shadow val="0"/>
        <u val="none"/>
        <vertAlign val="baseline"/>
        <sz val="11"/>
        <name val="Aptos"/>
        <family val="2"/>
        <scheme val="major"/>
      </font>
    </dxf>
    <dxf>
      <border>
        <bottom style="thin">
          <color rgb="FFFFFFFF"/>
        </bottom>
      </border>
    </dxf>
    <dxf>
      <font>
        <strike val="0"/>
        <outline val="0"/>
        <shadow val="0"/>
        <u val="none"/>
        <vertAlign val="baseline"/>
        <sz val="11"/>
        <color rgb="FFFFFFFF"/>
        <name val="Aptos"/>
        <family val="2"/>
        <scheme val="major"/>
      </font>
      <fill>
        <patternFill patternType="solid">
          <fgColor indexed="64"/>
          <bgColor rgb="FF2F62F9"/>
        </patternFill>
      </fill>
      <alignment horizontal="center" vertical="bottom" textRotation="0" wrapText="0" indent="0" justifyLastLine="0" shrinkToFit="0" readingOrder="0"/>
      <border diagonalUp="0" diagonalDown="0" outline="0">
        <left style="thin">
          <color rgb="FFFFFFFF"/>
        </left>
        <right style="thin">
          <color rgb="FFFFFFFF"/>
        </right>
        <top/>
        <bottom/>
      </border>
    </dxf>
    <dxf>
      <font>
        <strike val="0"/>
        <outline val="0"/>
        <shadow val="0"/>
        <u val="none"/>
        <vertAlign val="baseline"/>
        <sz val="11"/>
        <name val="Aptos"/>
        <family val="2"/>
        <scheme val="major"/>
      </font>
      <border diagonalUp="0" diagonalDown="0" outline="0">
        <left style="thin">
          <color rgb="FFFFFFFF"/>
        </left>
        <right/>
        <top style="thin">
          <color rgb="FFFFFFFF"/>
        </top>
        <bottom style="thin">
          <color rgb="FFFFFFFF"/>
        </bottom>
      </border>
    </dxf>
    <dxf>
      <font>
        <strike val="0"/>
        <outline val="0"/>
        <shadow val="0"/>
        <u val="none"/>
        <vertAlign val="baseline"/>
        <sz val="11"/>
        <name val="Aptos"/>
        <family val="2"/>
        <scheme val="major"/>
      </font>
      <border diagonalUp="0" diagonalDown="0" outline="0">
        <left style="thin">
          <color rgb="FFFFFFFF"/>
        </left>
        <right style="thin">
          <color rgb="FFFFFFFF"/>
        </right>
        <top style="thin">
          <color rgb="FFFFFFFF"/>
        </top>
        <bottom style="thin">
          <color rgb="FFFFFFFF"/>
        </bottom>
      </border>
    </dxf>
    <dxf>
      <font>
        <strike val="0"/>
        <outline val="0"/>
        <shadow val="0"/>
        <u val="none"/>
        <vertAlign val="baseline"/>
        <sz val="11"/>
        <name val="Aptos"/>
        <family val="2"/>
        <scheme val="major"/>
      </font>
      <border diagonalUp="0" diagonalDown="0" outline="0">
        <left style="thin">
          <color rgb="FFFFFFFF"/>
        </left>
        <right style="thin">
          <color rgb="FFFFFFFF"/>
        </right>
        <top style="thin">
          <color rgb="FFFFFFFF"/>
        </top>
        <bottom style="thin">
          <color rgb="FFFFFFFF"/>
        </bottom>
      </border>
    </dxf>
    <dxf>
      <font>
        <strike val="0"/>
        <outline val="0"/>
        <shadow val="0"/>
        <u val="none"/>
        <vertAlign val="baseline"/>
        <sz val="11"/>
        <name val="Aptos"/>
        <family val="2"/>
        <scheme val="major"/>
      </font>
      <border diagonalUp="0" diagonalDown="0" outline="0">
        <left/>
        <right style="thin">
          <color rgb="FFFFFFFF"/>
        </right>
        <top style="thin">
          <color rgb="FFFFFFFF"/>
        </top>
        <bottom style="thin">
          <color rgb="FFFFFFFF"/>
        </bottom>
      </border>
    </dxf>
    <dxf>
      <border>
        <top style="thin">
          <color rgb="FFFFFFFF"/>
        </top>
      </border>
    </dxf>
    <dxf>
      <border diagonalUp="0" diagonalDown="0">
        <left style="thin">
          <color rgb="FFFFFFFF"/>
        </left>
        <right style="thin">
          <color rgb="FFFFFFFF"/>
        </right>
        <top style="thin">
          <color rgb="FFFFFFFF"/>
        </top>
        <bottom style="thin">
          <color rgb="FFFFFFFF"/>
        </bottom>
      </border>
    </dxf>
    <dxf>
      <font>
        <strike val="0"/>
        <outline val="0"/>
        <shadow val="0"/>
        <u val="none"/>
        <vertAlign val="baseline"/>
        <sz val="11"/>
        <name val="Aptos"/>
        <family val="2"/>
        <scheme val="major"/>
      </font>
    </dxf>
    <dxf>
      <border>
        <bottom style="thin">
          <color rgb="FFFFFFFF"/>
        </bottom>
      </border>
    </dxf>
    <dxf>
      <font>
        <strike val="0"/>
        <outline val="0"/>
        <shadow val="0"/>
        <u val="none"/>
        <vertAlign val="baseline"/>
        <sz val="11"/>
        <color rgb="FFFFFFFF"/>
        <name val="Aptos"/>
        <family val="2"/>
        <scheme val="major"/>
      </font>
      <fill>
        <patternFill patternType="solid">
          <fgColor indexed="64"/>
          <bgColor rgb="FF2F62F9"/>
        </patternFill>
      </fill>
      <alignment horizontal="center" vertical="center" textRotation="0" wrapText="0" indent="0" justifyLastLine="0" shrinkToFit="0" readingOrder="0"/>
      <border diagonalUp="0" diagonalDown="0" outline="0">
        <left style="thin">
          <color rgb="FFFFFFFF"/>
        </left>
        <right style="thin">
          <color rgb="FFFFFFFF"/>
        </right>
        <top/>
        <bottom/>
      </border>
    </dxf>
    <dxf>
      <font>
        <b val="0"/>
        <i val="0"/>
        <strike val="0"/>
        <condense val="0"/>
        <extend val="0"/>
        <outline val="0"/>
        <shadow val="0"/>
        <u val="none"/>
        <vertAlign val="baseline"/>
        <sz val="11"/>
        <color theme="1"/>
        <name val="Aptos"/>
        <family val="2"/>
        <scheme val="major"/>
      </font>
      <numFmt numFmtId="34" formatCode="_(&quot;$&quot;* #,##0.00_);_(&quot;$&quot;* \(#,##0.00\);_(&quot;$&quot;* &quot;-&quot;??_);_(@_)"/>
      <border diagonalUp="0" diagonalDown="0"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Aptos"/>
        <family val="2"/>
        <scheme val="major"/>
      </font>
      <border diagonalUp="0" diagonalDown="0"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Aptos"/>
        <family val="2"/>
        <scheme val="major"/>
      </font>
      <border diagonalUp="0" diagonalDown="0"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Aptos"/>
        <family val="2"/>
        <scheme val="major"/>
      </font>
      <border diagonalUp="0" diagonalDown="0"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Aptos"/>
        <family val="2"/>
        <scheme val="major"/>
      </font>
      <border diagonalUp="0" diagonalDown="0"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Aptos"/>
        <family val="2"/>
        <scheme val="major"/>
      </font>
      <border diagonalUp="0" diagonalDown="0"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Aptos"/>
        <family val="2"/>
        <scheme val="major"/>
      </font>
      <border diagonalUp="0" diagonalDown="0"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Aptos"/>
        <family val="2"/>
        <scheme val="major"/>
      </font>
      <border diagonalUp="0" diagonalDown="0"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Aptos"/>
        <family val="2"/>
        <scheme val="major"/>
      </font>
      <border diagonalUp="0" diagonalDown="0" outline="0">
        <left/>
        <right style="thin">
          <color rgb="FFFFFFFF"/>
        </right>
        <top style="thin">
          <color rgb="FFFFFFFF"/>
        </top>
        <bottom style="thin">
          <color rgb="FFFFFFFF"/>
        </bottom>
      </border>
    </dxf>
    <dxf>
      <border>
        <top style="thin">
          <color rgb="FFFFFFFF"/>
        </top>
      </border>
    </dxf>
    <dxf>
      <border diagonalUp="0" diagonalDown="0">
        <left style="thin">
          <color rgb="FFFFFFFF"/>
        </left>
        <right style="thin">
          <color rgb="FFFFFFFF"/>
        </right>
        <top style="thin">
          <color rgb="FFFFFFFF"/>
        </top>
        <bottom style="thin">
          <color rgb="FFFFFFFF"/>
        </bottom>
      </border>
    </dxf>
    <dxf>
      <font>
        <strike val="0"/>
        <outline val="0"/>
        <shadow val="0"/>
        <u val="none"/>
        <vertAlign val="baseline"/>
        <sz val="11"/>
        <name val="Aptos"/>
        <family val="2"/>
        <scheme val="major"/>
      </font>
    </dxf>
    <dxf>
      <border>
        <bottom style="thin">
          <color rgb="FFFFFFFF"/>
        </bottom>
      </border>
    </dxf>
    <dxf>
      <font>
        <strike val="0"/>
        <outline val="0"/>
        <shadow val="0"/>
        <u val="none"/>
        <vertAlign val="baseline"/>
        <sz val="11"/>
        <color rgb="FFFFFFFF"/>
        <name val="Aptos"/>
        <family val="2"/>
        <scheme val="major"/>
      </font>
      <fill>
        <patternFill patternType="solid">
          <fgColor indexed="64"/>
          <bgColor rgb="FF2F62F9"/>
        </patternFill>
      </fill>
      <alignment horizontal="center" vertical="bottom" textRotation="0" wrapText="0" indent="0" justifyLastLine="0" shrinkToFit="0" readingOrder="0"/>
      <border diagonalUp="0" diagonalDown="0" outline="0">
        <left style="thin">
          <color rgb="FFFFFFFF"/>
        </left>
        <right style="thin">
          <color rgb="FFFFFFFF"/>
        </right>
        <top/>
        <bottom/>
      </border>
    </dxf>
    <dxf>
      <font>
        <b val="0"/>
        <i val="0"/>
        <strike val="0"/>
        <condense val="0"/>
        <extend val="0"/>
        <outline val="0"/>
        <shadow val="0"/>
        <u val="none"/>
        <vertAlign val="baseline"/>
        <sz val="11"/>
        <color theme="1"/>
        <name val="Aptos"/>
        <family val="2"/>
        <scheme val="major"/>
      </font>
      <numFmt numFmtId="34" formatCode="_(&quot;$&quot;* #,##0.00_);_(&quot;$&quot;* \(#,##0.00\);_(&quot;$&quot;* &quot;-&quot;??_);_(@_)"/>
      <border diagonalUp="0" diagonalDown="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Aptos"/>
        <family val="2"/>
        <scheme val="major"/>
      </font>
      <numFmt numFmtId="34" formatCode="_(&quot;$&quot;* #,##0.00_);_(&quot;$&quot;* \(#,##0.00\);_(&quot;$&quot;* &quot;-&quot;??_);_(@_)"/>
      <border diagonalUp="0" diagonalDown="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Aptos"/>
        <family val="2"/>
        <scheme val="major"/>
      </font>
      <numFmt numFmtId="34" formatCode="_(&quot;$&quot;* #,##0.00_);_(&quot;$&quot;* \(#,##0.00\);_(&quot;$&quot;* &quot;-&quot;??_);_(@_)"/>
      <border diagonalUp="0" diagonalDown="0" outline="0">
        <left style="thin">
          <color rgb="FFFFFFFF"/>
        </left>
        <right/>
        <top style="thin">
          <color rgb="FFFFFFFF"/>
        </top>
        <bottom style="thin">
          <color rgb="FFFFFFFF"/>
        </bottom>
      </border>
    </dxf>
    <dxf>
      <font>
        <b val="0"/>
        <i val="0"/>
        <strike val="0"/>
        <condense val="0"/>
        <extend val="0"/>
        <outline val="0"/>
        <shadow val="0"/>
        <u val="none"/>
        <vertAlign val="baseline"/>
        <sz val="11"/>
        <color theme="1"/>
        <name val="Aptos"/>
        <family val="2"/>
        <scheme val="major"/>
      </font>
      <border diagonalUp="0" diagonalDown="0"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Aptos"/>
        <family val="2"/>
        <scheme val="major"/>
      </font>
      <border diagonalUp="0" diagonalDown="0"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Aptos"/>
        <family val="2"/>
        <scheme val="major"/>
      </font>
      <border diagonalUp="0" diagonalDown="0"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Aptos"/>
        <family val="2"/>
        <scheme val="major"/>
      </font>
      <border diagonalUp="0" diagonalDown="0"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Aptos"/>
        <family val="2"/>
        <scheme val="major"/>
      </font>
      <border diagonalUp="0" diagonalDown="0"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Aptos"/>
        <family val="2"/>
        <scheme val="major"/>
      </font>
      <border diagonalUp="0" diagonalDown="0"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Aptos"/>
        <family val="2"/>
        <scheme val="major"/>
      </font>
      <border diagonalUp="0" diagonalDown="0"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Aptos"/>
        <family val="2"/>
        <scheme val="major"/>
      </font>
      <border diagonalUp="0" diagonalDown="0" outline="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Aptos"/>
        <family val="2"/>
        <scheme val="major"/>
      </font>
      <border diagonalUp="0" diagonalDown="0" outline="0">
        <left/>
        <right style="thin">
          <color rgb="FFFFFFFF"/>
        </right>
        <top style="thin">
          <color rgb="FFFFFFFF"/>
        </top>
        <bottom style="thin">
          <color rgb="FFFFFFFF"/>
        </bottom>
      </border>
    </dxf>
    <dxf>
      <border>
        <top style="thin">
          <color rgb="FFFFFFFF"/>
        </top>
      </border>
    </dxf>
    <dxf>
      <border diagonalUp="0" diagonalDown="0">
        <left style="thin">
          <color rgb="FFFFFFFF"/>
        </left>
        <right style="thin">
          <color rgb="FFFFFFFF"/>
        </right>
        <top style="thin">
          <color rgb="FFFFFFFF"/>
        </top>
        <bottom style="thin">
          <color rgb="FFFFFFFF"/>
        </bottom>
      </border>
    </dxf>
    <dxf>
      <font>
        <b val="0"/>
        <i val="0"/>
        <strike val="0"/>
        <condense val="0"/>
        <extend val="0"/>
        <outline val="0"/>
        <shadow val="0"/>
        <u val="none"/>
        <vertAlign val="baseline"/>
        <sz val="11"/>
        <color theme="1"/>
        <name val="Aptos"/>
        <family val="2"/>
        <scheme val="major"/>
      </font>
    </dxf>
    <dxf>
      <border>
        <bottom style="thin">
          <color rgb="FFFFFFFF"/>
        </bottom>
      </border>
    </dxf>
    <dxf>
      <font>
        <b val="0"/>
        <i val="0"/>
        <strike val="0"/>
        <condense val="0"/>
        <extend val="0"/>
        <outline val="0"/>
        <shadow val="0"/>
        <u val="none"/>
        <vertAlign val="baseline"/>
        <sz val="11"/>
        <color rgb="FFFFFFFF"/>
        <name val="Aptos"/>
        <family val="2"/>
        <scheme val="major"/>
      </font>
      <fill>
        <patternFill patternType="solid">
          <fgColor indexed="64"/>
          <bgColor rgb="FF2F62F9"/>
        </patternFill>
      </fill>
      <alignment horizontal="center" vertical="bottom" textRotation="0" wrapText="0" indent="0" justifyLastLine="0" shrinkToFit="0" readingOrder="0"/>
      <border diagonalUp="0" diagonalDown="0" outline="0">
        <left style="thin">
          <color rgb="FFFFFFFF"/>
        </left>
        <right style="thin">
          <color rgb="FFFFFFFF"/>
        </right>
        <top/>
        <bottom/>
      </border>
    </dxf>
    <dxf>
      <font>
        <color auto="1"/>
      </font>
    </dxf>
    <dxf>
      <font>
        <color auto="1"/>
      </font>
    </dxf>
    <dxf>
      <font>
        <color auto="1"/>
      </font>
    </dxf>
    <dxf>
      <font>
        <color auto="1"/>
      </font>
    </dxf>
    <dxf>
      <font>
        <color auto="1"/>
      </font>
    </dxf>
    <dxf>
      <font>
        <sz val="11"/>
      </font>
    </dxf>
    <dxf>
      <font>
        <sz val="11"/>
      </font>
    </dxf>
    <dxf>
      <font>
        <sz val="11"/>
      </font>
    </dxf>
    <dxf>
      <font>
        <sz val="11"/>
      </font>
    </dxf>
    <dxf>
      <font>
        <sz val="11"/>
      </font>
    </dxf>
    <dxf>
      <font>
        <sz val="11"/>
      </font>
    </dxf>
    <dxf>
      <font>
        <sz val="11"/>
      </font>
    </dxf>
    <dxf>
      <font>
        <b/>
      </font>
    </dxf>
    <dxf>
      <font>
        <b/>
      </font>
    </dxf>
    <dxf>
      <font>
        <b/>
      </font>
    </dxf>
    <dxf>
      <alignment horizontal="center"/>
    </dxf>
    <dxf>
      <font>
        <color theme="0"/>
      </font>
      <fill>
        <patternFill patternType="solid">
          <fgColor indexed="64"/>
          <bgColor rgb="FF3366FF"/>
        </patternFill>
      </fill>
    </dxf>
    <dxf>
      <font>
        <color theme="0"/>
      </font>
      <fill>
        <patternFill patternType="solid">
          <fgColor indexed="64"/>
          <bgColor rgb="FF3366FF"/>
        </patternFill>
      </fill>
    </dxf>
    <dxf>
      <font>
        <color theme="0"/>
      </font>
      <fill>
        <patternFill patternType="solid">
          <fgColor indexed="64"/>
          <bgColor rgb="FF3366FF"/>
        </patternFill>
      </fill>
    </dxf>
    <dxf>
      <font>
        <color theme="0"/>
      </font>
      <fill>
        <patternFill patternType="solid">
          <fgColor indexed="64"/>
          <bgColor rgb="FF3366FF"/>
        </patternFill>
      </fill>
    </dxf>
    <dxf>
      <font>
        <color theme="0"/>
      </font>
      <fill>
        <patternFill patternType="solid">
          <fgColor indexed="64"/>
          <bgColor rgb="FF3366FF"/>
        </patternFill>
      </fill>
    </dxf>
    <dxf>
      <font>
        <sz val="11"/>
      </font>
    </dxf>
    <dxf>
      <font>
        <sz val="11"/>
      </font>
    </dxf>
    <dxf>
      <font>
        <sz val="11"/>
      </font>
    </dxf>
    <dxf>
      <font>
        <sz val="11"/>
      </font>
    </dxf>
    <dxf>
      <font>
        <sz val="11"/>
      </font>
    </dxf>
    <dxf>
      <font>
        <sz val="11"/>
      </font>
    </dxf>
    <dxf>
      <font>
        <color auto="1"/>
      </font>
    </dxf>
    <dxf>
      <font>
        <color auto="1"/>
      </font>
    </dxf>
    <dxf>
      <font>
        <color auto="1"/>
      </font>
    </dxf>
    <dxf>
      <font>
        <color auto="1"/>
      </font>
    </dxf>
    <dxf>
      <font>
        <color auto="1"/>
      </font>
    </dxf>
    <dxf>
      <font>
        <sz val="11"/>
      </font>
    </dxf>
    <dxf>
      <font>
        <sz val="11"/>
      </font>
    </dxf>
    <dxf>
      <font>
        <sz val="11"/>
      </font>
    </dxf>
    <dxf>
      <font>
        <sz val="11"/>
      </font>
    </dxf>
    <dxf>
      <font>
        <sz val="11"/>
      </font>
    </dxf>
    <dxf>
      <font>
        <sz val="11"/>
      </font>
    </dxf>
    <dxf>
      <font>
        <sz val="11"/>
      </font>
    </dxf>
    <dxf>
      <font>
        <b/>
      </font>
    </dxf>
    <dxf>
      <font>
        <b/>
      </font>
    </dxf>
    <dxf>
      <font>
        <b/>
      </font>
    </dxf>
    <dxf>
      <alignment horizontal="center"/>
    </dxf>
    <dxf>
      <font>
        <color theme="0"/>
      </font>
      <fill>
        <patternFill patternType="solid">
          <fgColor indexed="64"/>
          <bgColor rgb="FF3366FF"/>
        </patternFill>
      </fill>
    </dxf>
    <dxf>
      <font>
        <color theme="0"/>
      </font>
      <fill>
        <patternFill patternType="solid">
          <fgColor indexed="64"/>
          <bgColor rgb="FF3366FF"/>
        </patternFill>
      </fill>
    </dxf>
    <dxf>
      <font>
        <color theme="0"/>
      </font>
      <fill>
        <patternFill patternType="solid">
          <fgColor indexed="64"/>
          <bgColor rgb="FF3366FF"/>
        </patternFill>
      </fill>
    </dxf>
    <dxf>
      <font>
        <color theme="0"/>
      </font>
      <fill>
        <patternFill patternType="solid">
          <fgColor indexed="64"/>
          <bgColor rgb="FF3366FF"/>
        </patternFill>
      </fill>
    </dxf>
    <dxf>
      <font>
        <color theme="0"/>
      </font>
      <fill>
        <patternFill patternType="solid">
          <fgColor indexed="64"/>
          <bgColor rgb="FF3366FF"/>
        </patternFill>
      </fill>
    </dxf>
    <dxf>
      <font>
        <sz val="11"/>
      </font>
    </dxf>
    <dxf>
      <font>
        <sz val="11"/>
      </font>
    </dxf>
    <dxf>
      <font>
        <sz val="11"/>
      </font>
    </dxf>
    <dxf>
      <font>
        <sz val="11"/>
      </font>
    </dxf>
    <dxf>
      <font>
        <sz val="11"/>
      </font>
    </dxf>
    <dxf>
      <font>
        <sz val="11"/>
      </font>
    </dxf>
    <dxf>
      <font>
        <color theme="0"/>
      </font>
    </dxf>
    <dxf>
      <font>
        <color theme="0"/>
      </font>
    </dxf>
    <dxf>
      <font>
        <color theme="0"/>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numFmt numFmtId="164" formatCode="_(* #,##0.00_);_(* \(#,##0.00\);_(* &quot;&quot;\-&quot;&quot;??_);_(@_)"/>
    </dxf>
    <dxf>
      <numFmt numFmtId="164" formatCode="_(* #,##0.00_);_(* \(#,##0.00\);_(* &quot;&quot;\-&quot;&quot;??_);_(@_)"/>
    </dxf>
    <dxf>
      <numFmt numFmtId="164" formatCode="_(* #,##0.00_);_(* \(#,##0.00\);_(* &quot;&quot;\-&quot;&quot;??_);_(@_)"/>
    </dxf>
    <dxf>
      <numFmt numFmtId="0" formatCode="General"/>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b/>
      </font>
    </dxf>
    <dxf>
      <font>
        <b/>
      </font>
    </dxf>
    <dxf>
      <numFmt numFmtId="164" formatCode="_(* #,##0.00_);_(* \(#,##0.00\);_(* &quot;&quot;\-&quot;&quot;??_);_(@_)"/>
    </dxf>
    <dxf>
      <font>
        <color auto="1"/>
      </font>
    </dxf>
    <dxf>
      <font>
        <b/>
      </font>
    </dxf>
    <dxf>
      <font>
        <b/>
      </font>
    </dxf>
    <dxf>
      <font>
        <b/>
      </font>
    </dxf>
    <dxf>
      <alignment horizontal="center"/>
    </dxf>
    <dxf>
      <alignment horizontal="center"/>
    </dxf>
    <dxf>
      <numFmt numFmtId="164" formatCode="_(* #,##0.00_);_(* \(#,##0.00\);_(* &quot;&quot;\-&quot;&quot;??_);_(@_)"/>
    </dxf>
    <dxf>
      <font>
        <color theme="0"/>
      </font>
      <fill>
        <patternFill patternType="solid">
          <fgColor indexed="64"/>
          <bgColor rgb="FF3366FF"/>
        </patternFill>
      </fill>
    </dxf>
    <dxf>
      <font>
        <color theme="0"/>
      </font>
      <fill>
        <patternFill patternType="solid">
          <fgColor indexed="64"/>
          <bgColor rgb="FF3366FF"/>
        </patternFill>
      </fill>
    </dxf>
    <dxf>
      <font>
        <color theme="0"/>
      </font>
      <fill>
        <patternFill patternType="solid">
          <fgColor indexed="64"/>
          <bgColor rgb="FF3366FF"/>
        </patternFill>
      </fill>
    </dxf>
    <dxf>
      <font>
        <color theme="0"/>
      </font>
      <fill>
        <patternFill patternType="solid">
          <fgColor indexed="64"/>
          <bgColor rgb="FF3366FF"/>
        </patternFill>
      </fill>
    </dxf>
    <dxf>
      <font>
        <color theme="0"/>
      </font>
      <fill>
        <patternFill patternType="solid">
          <fgColor indexed="64"/>
          <bgColor rgb="FF3366FF"/>
        </patternFill>
      </fill>
    </dxf>
    <dxf>
      <font>
        <color theme="0"/>
      </font>
      <fill>
        <patternFill patternType="solid">
          <fgColor indexed="64"/>
          <bgColor rgb="FF3366FF"/>
        </patternFill>
      </fill>
    </dxf>
    <dxf>
      <font>
        <sz val="11"/>
      </font>
    </dxf>
    <dxf>
      <font>
        <sz val="11"/>
      </font>
    </dxf>
    <dxf>
      <font>
        <sz val="11"/>
      </font>
    </dxf>
    <dxf>
      <font>
        <sz val="11"/>
      </font>
    </dxf>
    <dxf>
      <font>
        <sz val="11"/>
      </font>
    </dxf>
    <dxf>
      <font>
        <sz val="11"/>
      </font>
    </dxf>
    <dxf>
      <font>
        <sz val="11"/>
      </font>
    </dxf>
    <dxf>
      <numFmt numFmtId="14" formatCode="0.00%"/>
    </dxf>
    <dxf>
      <font>
        <color theme="0"/>
      </font>
    </dxf>
    <dxf>
      <font>
        <color theme="0"/>
      </font>
    </dxf>
    <dxf>
      <font>
        <color auto="1"/>
      </font>
    </dxf>
    <dxf>
      <font>
        <color auto="1"/>
      </font>
    </dxf>
    <dxf>
      <font>
        <color auto="1"/>
      </font>
    </dxf>
    <dxf>
      <font>
        <sz val="11"/>
      </font>
    </dxf>
    <dxf>
      <font>
        <sz val="11"/>
      </font>
    </dxf>
    <dxf>
      <font>
        <sz val="11"/>
      </font>
    </dxf>
    <dxf>
      <font>
        <sz val="11"/>
      </font>
    </dxf>
    <dxf>
      <font>
        <sz val="11"/>
      </font>
    </dxf>
    <dxf>
      <font>
        <sz val="11"/>
      </font>
    </dxf>
    <dxf>
      <font>
        <sz val="11"/>
      </font>
    </dxf>
    <dxf>
      <font>
        <sz val="11"/>
      </font>
    </dxf>
    <dxf>
      <font>
        <b/>
      </font>
    </dxf>
    <dxf>
      <font>
        <b/>
      </font>
    </dxf>
    <dxf>
      <font>
        <b/>
      </font>
    </dxf>
    <dxf>
      <font>
        <b/>
      </font>
    </dxf>
    <dxf>
      <alignment horizontal="center"/>
    </dxf>
    <dxf>
      <alignment horizontal="center"/>
    </dxf>
    <dxf>
      <font>
        <color theme="0"/>
      </font>
      <fill>
        <patternFill patternType="solid">
          <fgColor indexed="64"/>
          <bgColor rgb="FF3366FF"/>
        </patternFill>
      </fill>
    </dxf>
    <dxf>
      <font>
        <color theme="0"/>
      </font>
      <fill>
        <patternFill patternType="solid">
          <fgColor indexed="64"/>
          <bgColor rgb="FF3366FF"/>
        </patternFill>
      </fill>
    </dxf>
    <dxf>
      <font>
        <color theme="0"/>
      </font>
      <fill>
        <patternFill patternType="solid">
          <fgColor indexed="64"/>
          <bgColor rgb="FF3366FF"/>
        </patternFill>
      </fill>
    </dxf>
    <dxf>
      <font>
        <color theme="0"/>
      </font>
      <fill>
        <patternFill patternType="solid">
          <fgColor indexed="64"/>
          <bgColor rgb="FF3366FF"/>
        </patternFill>
      </fill>
    </dxf>
    <dxf>
      <font>
        <color theme="0"/>
      </font>
      <fill>
        <patternFill patternType="solid">
          <fgColor indexed="64"/>
          <bgColor rgb="FF3366FF"/>
        </patternFill>
      </fill>
    </dxf>
    <dxf>
      <font>
        <color theme="0"/>
      </font>
      <fill>
        <patternFill patternType="solid">
          <fgColor indexed="64"/>
          <bgColor rgb="FF3366FF"/>
        </patternFill>
      </fill>
    </dxf>
    <dxf>
      <font>
        <sz val="11"/>
      </font>
    </dxf>
    <dxf>
      <font>
        <sz val="11"/>
      </font>
    </dxf>
    <dxf>
      <font>
        <sz val="11"/>
      </font>
    </dxf>
    <dxf>
      <font>
        <sz val="11"/>
      </font>
    </dxf>
    <dxf>
      <font>
        <sz val="11"/>
      </font>
    </dxf>
    <dxf>
      <font>
        <sz val="11"/>
      </font>
    </dxf>
    <dxf>
      <font>
        <sz val="11"/>
      </font>
    </dxf>
    <dxf>
      <font>
        <b/>
        <i val="0"/>
      </font>
    </dxf>
    <dxf>
      <border>
        <left style="thin">
          <color theme="0"/>
        </left>
        <right style="thin">
          <color theme="0"/>
        </right>
        <top style="thin">
          <color theme="0"/>
        </top>
        <bottom style="thin">
          <color theme="0"/>
        </bottom>
      </border>
    </dxf>
    <dxf>
      <border>
        <left style="thin">
          <color theme="8"/>
        </left>
        <right style="thin">
          <color theme="8"/>
        </right>
        <top style="thin">
          <color theme="8"/>
        </top>
        <bottom style="thin">
          <color theme="8"/>
        </bottom>
      </border>
    </dxf>
  </dxfs>
  <tableStyles count="2" defaultTableStyle="TableStyleMedium2" defaultPivotStyle="PivotStyleLight16">
    <tableStyle name="Slicer Style 1" pivot="0" table="0" count="9" xr9:uid="{32A2A35D-1957-459D-9262-03E76A1C3F9B}">
      <tableStyleElement type="wholeTable" dxfId="208"/>
    </tableStyle>
    <tableStyle name="Velixo Slicer" pivot="0" table="0" count="10" xr9:uid="{6AB39DE3-B46E-49A4-BD7D-873A263EC4A1}">
      <tableStyleElement type="wholeTable" dxfId="207"/>
      <tableStyleElement type="headerRow" dxfId="206"/>
    </tableStyle>
  </tableStyles>
  <colors>
    <mruColors>
      <color rgb="FF243260"/>
      <color rgb="FF3366FF"/>
      <color rgb="FFEEF6FF"/>
    </mruColors>
  </colors>
  <extLst>
    <ext xmlns:x14="http://schemas.microsoft.com/office/spreadsheetml/2009/9/main" uri="{46F421CA-312F-682f-3DD2-61675219B42D}">
      <x14:dxfs count="16">
        <dxf>
          <font>
            <color auto="1"/>
          </font>
          <fill>
            <patternFill>
              <bgColor theme="8"/>
            </patternFill>
          </fill>
          <border>
            <left style="thin">
              <color theme="3"/>
            </left>
            <right style="thin">
              <color theme="3"/>
            </right>
            <top style="thin">
              <color theme="3"/>
            </top>
            <bottom style="thin">
              <color theme="3"/>
            </bottom>
          </border>
        </dxf>
        <dxf>
          <font>
            <color auto="1"/>
          </font>
          <fill>
            <patternFill>
              <bgColor theme="8"/>
            </patternFill>
          </fill>
          <border>
            <left style="thin">
              <color theme="3"/>
            </left>
            <right style="thin">
              <color theme="3"/>
            </right>
            <top style="thin">
              <color theme="3"/>
            </top>
            <bottom style="thin">
              <color theme="3"/>
            </bottom>
          </border>
        </dxf>
        <dxf>
          <font>
            <color auto="1"/>
          </font>
          <fill>
            <patternFill>
              <bgColor theme="8"/>
            </patternFill>
          </fill>
          <border>
            <left style="thin">
              <color theme="3"/>
            </left>
            <right style="thin">
              <color theme="3"/>
            </right>
            <top style="thin">
              <color theme="3"/>
            </top>
            <bottom style="thin">
              <color theme="3"/>
            </bottom>
          </border>
        </dxf>
        <dxf>
          <font>
            <color auto="1"/>
          </font>
          <fill>
            <patternFill>
              <bgColor theme="8"/>
            </patternFill>
          </fill>
          <border>
            <left style="thin">
              <color theme="3"/>
            </left>
            <right style="thin">
              <color theme="3"/>
            </right>
            <top style="thin">
              <color theme="3"/>
            </top>
            <bottom style="thin">
              <color theme="3"/>
            </bottom>
          </border>
        </dxf>
        <dxf>
          <font>
            <color theme="0"/>
          </font>
          <fill>
            <patternFill>
              <bgColor theme="4"/>
            </patternFill>
          </fill>
          <border>
            <left style="thin">
              <color theme="3"/>
            </left>
            <right style="thin">
              <color theme="3"/>
            </right>
            <top style="thin">
              <color theme="3"/>
            </top>
            <bottom style="thin">
              <color theme="3"/>
            </bottom>
          </border>
        </dxf>
        <dxf>
          <font>
            <color theme="0"/>
          </font>
          <fill>
            <patternFill>
              <bgColor theme="4"/>
            </patternFill>
          </fill>
          <border>
            <left style="thin">
              <color theme="3"/>
            </left>
            <right style="thin">
              <color theme="3"/>
            </right>
            <top style="thin">
              <color theme="3"/>
            </top>
            <bottom style="thin">
              <color theme="3"/>
            </bottom>
          </border>
        </dxf>
        <dxf>
          <border>
            <left style="thin">
              <color theme="3"/>
            </left>
            <right style="thin">
              <color theme="3"/>
            </right>
            <top style="thin">
              <color theme="3"/>
            </top>
            <bottom style="thin">
              <color theme="3"/>
            </bottom>
          </border>
        </dxf>
        <dxf>
          <border>
            <left style="thin">
              <color theme="3"/>
            </left>
            <right style="thin">
              <color theme="3"/>
            </right>
            <top style="thin">
              <color theme="3"/>
            </top>
            <bottom style="thin">
              <color theme="3"/>
            </bottom>
          </border>
        </dxf>
        <dxf>
          <font>
            <color theme="3"/>
          </font>
          <fill>
            <patternFill>
              <bgColor theme="8"/>
            </patternFill>
          </fill>
        </dxf>
        <dxf>
          <font>
            <color theme="3"/>
          </font>
          <fill>
            <patternFill>
              <bgColor theme="8"/>
            </patternFill>
          </fill>
        </dxf>
        <dxf>
          <font>
            <color theme="3"/>
          </font>
          <fill>
            <patternFill>
              <bgColor theme="8"/>
            </patternFill>
          </fill>
        </dxf>
        <dxf>
          <font>
            <color theme="3"/>
          </font>
          <fill>
            <patternFill>
              <bgColor theme="8"/>
            </patternFill>
          </fill>
        </dxf>
        <dxf>
          <font>
            <color theme="0"/>
          </font>
          <fill>
            <patternFill>
              <bgColor theme="3"/>
            </patternFill>
          </fill>
        </dxf>
        <dxf>
          <font>
            <color theme="0"/>
          </font>
          <fill>
            <patternFill>
              <bgColor theme="3"/>
            </patternFill>
          </fill>
        </dxf>
        <dxf>
          <font>
            <color theme="3"/>
          </font>
          <fill>
            <patternFill patternType="none">
              <bgColor auto="1"/>
            </patternFill>
          </fill>
        </dxf>
        <dxf>
          <font>
            <color theme="3"/>
          </font>
          <fill>
            <patternFill>
              <bgColor theme="0"/>
            </patternFill>
          </fill>
        </dxf>
      </x14:dxfs>
    </ext>
    <ext xmlns:x14="http://schemas.microsoft.com/office/spreadsheetml/2009/9/main" uri="{EB79DEF2-80B8-43e5-95BD-54CBDDF9020C}">
      <x14:slicerStyles defaultSlicerStyle="SlicerStyleLight1">
        <x14:slicerStyle name="Slicer Style 1">
          <x14:slicerStyleElements>
            <x14:slicerStyleElement type="unselectedItemWithData" dxfId="15"/>
            <x14:slicerStyleElement type="unselectedItemWithNoData" dxfId="14"/>
            <x14:slicerStyleElement type="selectedItemWithData" dxfId="13"/>
            <x14:slicerStyleElement type="selectedItemWithNoData" dxfId="12"/>
            <x14:slicerStyleElement type="hoveredUnselectedItemWithData" dxfId="11"/>
            <x14:slicerStyleElement type="hoveredSelectedItemWithData" dxfId="10"/>
            <x14:slicerStyleElement type="hoveredUnselectedItemWithNoData" dxfId="9"/>
            <x14:slicerStyleElement type="hoveredSelectedItemWithNoData" dxfId="8"/>
          </x14:slicerStyleElements>
        </x14:slicerStyle>
        <x14:slicerStyle name="Velixo Slicer">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1.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1.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[BC-AR-RT6 - AR Aging Summary by Customers.xlsx]AR Aging Summary!PivotTable1</c:name>
    <c:fmtId val="2"/>
  </c:pivotSource>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 Overdue Amount by Aging Bucket</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rgbClr val="24326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rgbClr val="24326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'AR Aging Summary'!$T$7</c:f>
              <c:strCache>
                <c:ptCount val="1"/>
                <c:pt idx="0">
                  <c:v>Total</c:v>
                </c:pt>
              </c:strCache>
            </c:strRef>
          </c:tx>
          <c:spPr>
            <a:solidFill>
              <a:srgbClr val="243260"/>
            </a:solidFill>
            <a:ln>
              <a:noFill/>
            </a:ln>
            <a:effectLst/>
          </c:spPr>
          <c:invertIfNegative val="0"/>
          <c:cat>
            <c:strRef>
              <c:f>'AR Aging Summary'!$S$8:$S$10</c:f>
              <c:strCache>
                <c:ptCount val="3"/>
                <c:pt idx="0">
                  <c:v>Over 120 days</c:v>
                </c:pt>
                <c:pt idx="1">
                  <c:v>31 - 60 days</c:v>
                </c:pt>
                <c:pt idx="2">
                  <c:v>Over 150 days</c:v>
                </c:pt>
              </c:strCache>
            </c:strRef>
          </c:cat>
          <c:val>
            <c:numRef>
              <c:f>'AR Aging Summary'!$T$8:$T$10</c:f>
              <c:numCache>
                <c:formatCode>0.00%</c:formatCode>
                <c:ptCount val="3"/>
                <c:pt idx="0">
                  <c:v>4.6511627906976744E-3</c:v>
                </c:pt>
                <c:pt idx="1">
                  <c:v>4.6511627906976744E-3</c:v>
                </c:pt>
                <c:pt idx="2">
                  <c:v>0.99069767441860468</c:v>
                </c:pt>
              </c:numCache>
            </c:numRef>
          </c:val>
          <c:extLst>
            <c:ext xmlns:c16="http://schemas.microsoft.com/office/drawing/2014/chart" uri="{C3380CC4-5D6E-409C-BE32-E72D297353CC}">
              <c16:uniqueId val="{00000000-379D-4D3D-BD0F-3D345F9C7FFC}"/>
            </c:ext>
          </c:extLst>
        </c:ser>
        <c:dLbls>
          <c:showLegendKey val="0"/>
          <c:showVal val="0"/>
          <c:showCatName val="0"/>
          <c:showSerName val="0"/>
          <c:showPercent val="0"/>
          <c:showBubbleSize val="0"/>
        </c:dLbls>
        <c:gapWidth val="219"/>
        <c:overlap val="-27"/>
        <c:axId val="1221643663"/>
        <c:axId val="1221640303"/>
      </c:barChart>
      <c:catAx>
        <c:axId val="12216436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21640303"/>
        <c:crosses val="autoZero"/>
        <c:auto val="1"/>
        <c:lblAlgn val="ctr"/>
        <c:lblOffset val="100"/>
        <c:noMultiLvlLbl val="0"/>
      </c:catAx>
      <c:valAx>
        <c:axId val="1221640303"/>
        <c:scaling>
          <c:orientation val="minMax"/>
          <c:max val="1"/>
        </c:scaling>
        <c:delete val="0"/>
        <c:axPos val="l"/>
        <c:numFmt formatCode="0.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21643663"/>
        <c:crosses val="autoZero"/>
        <c:crossBetween val="between"/>
        <c:minorUnit val="0.2"/>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[BC-AR-RT6 - AR Aging Summary by Customers.xlsx]AR Aging Summary!PivotTable4</c:name>
    <c:fmtId val="2"/>
  </c:pivotSource>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Top 10 Overdue Amount by Customers</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rgbClr val="24326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rgbClr val="24326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stacked"/>
        <c:varyColors val="0"/>
        <c:ser>
          <c:idx val="0"/>
          <c:order val="0"/>
          <c:tx>
            <c:strRef>
              <c:f>'AR Aging Summary'!$T$18</c:f>
              <c:strCache>
                <c:ptCount val="1"/>
                <c:pt idx="0">
                  <c:v>Total</c:v>
                </c:pt>
              </c:strCache>
            </c:strRef>
          </c:tx>
          <c:spPr>
            <a:solidFill>
              <a:srgbClr val="243260"/>
            </a:solidFill>
            <a:ln>
              <a:noFill/>
            </a:ln>
            <a:effectLst/>
          </c:spPr>
          <c:invertIfNegative val="0"/>
          <c:cat>
            <c:strRef>
              <c:f>'AR Aging Summary'!$S$19:$S$24</c:f>
              <c:strCache>
                <c:ptCount val="6"/>
                <c:pt idx="0">
                  <c:v>C00010 - Top Conferences</c:v>
                </c:pt>
                <c:pt idx="1">
                  <c:v>10000 - Adatum Corporation</c:v>
                </c:pt>
                <c:pt idx="2">
                  <c:v>20000 - Trey Research</c:v>
                </c:pt>
                <c:pt idx="3">
                  <c:v>40000 - Alpine Ski House</c:v>
                </c:pt>
                <c:pt idx="4">
                  <c:v>50000 - Relecloud</c:v>
                </c:pt>
                <c:pt idx="5">
                  <c:v>30000 - School of Fine Art</c:v>
                </c:pt>
              </c:strCache>
            </c:strRef>
          </c:cat>
          <c:val>
            <c:numRef>
              <c:f>'AR Aging Summary'!$T$19:$T$24</c:f>
              <c:numCache>
                <c:formatCode>General</c:formatCode>
                <c:ptCount val="6"/>
                <c:pt idx="0">
                  <c:v>-2500</c:v>
                </c:pt>
                <c:pt idx="1">
                  <c:v>0</c:v>
                </c:pt>
                <c:pt idx="2">
                  <c:v>2345.63</c:v>
                </c:pt>
                <c:pt idx="3">
                  <c:v>2617.5</c:v>
                </c:pt>
                <c:pt idx="4">
                  <c:v>6762.38</c:v>
                </c:pt>
                <c:pt idx="5">
                  <c:v>32644.3</c:v>
                </c:pt>
              </c:numCache>
            </c:numRef>
          </c:val>
          <c:extLst>
            <c:ext xmlns:c16="http://schemas.microsoft.com/office/drawing/2014/chart" uri="{C3380CC4-5D6E-409C-BE32-E72D297353CC}">
              <c16:uniqueId val="{00000000-5452-40D2-A0C2-C7EC0610F4D0}"/>
            </c:ext>
          </c:extLst>
        </c:ser>
        <c:dLbls>
          <c:showLegendKey val="0"/>
          <c:showVal val="0"/>
          <c:showCatName val="0"/>
          <c:showSerName val="0"/>
          <c:showPercent val="0"/>
          <c:showBubbleSize val="0"/>
        </c:dLbls>
        <c:gapWidth val="150"/>
        <c:overlap val="100"/>
        <c:axId val="999859024"/>
        <c:axId val="999859504"/>
      </c:barChart>
      <c:catAx>
        <c:axId val="9998590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999859504"/>
        <c:crosses val="autoZero"/>
        <c:auto val="1"/>
        <c:lblAlgn val="ctr"/>
        <c:lblOffset val="100"/>
        <c:noMultiLvlLbl val="0"/>
      </c:catAx>
      <c:valAx>
        <c:axId val="999859504"/>
        <c:scaling>
          <c:orientation val="minMax"/>
        </c:scaling>
        <c:delete val="1"/>
        <c:axPos val="b"/>
        <c:numFmt formatCode="General" sourceLinked="1"/>
        <c:majorTickMark val="none"/>
        <c:minorTickMark val="none"/>
        <c:tickLblPos val="nextTo"/>
        <c:crossAx val="99985902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[BC-AR-RT6 - AR Aging Summary by Customers.xlsx]AR Aging Summary!PivotTable5</c:name>
    <c:fmtId val="2"/>
  </c:pivotSource>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sz="1400" b="1" i="0" u="none" strike="noStrike" baseline="0">
                <a:effectLst/>
              </a:rPr>
              <a:t>Top 10 60+ days Overdue by Customers</a:t>
            </a:r>
            <a:endParaRPr lang="en-US"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rgbClr val="24326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rgbClr val="24326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'AR Aging Summary'!$T$32</c:f>
              <c:strCache>
                <c:ptCount val="1"/>
                <c:pt idx="0">
                  <c:v>Total</c:v>
                </c:pt>
              </c:strCache>
            </c:strRef>
          </c:tx>
          <c:spPr>
            <a:solidFill>
              <a:srgbClr val="243260"/>
            </a:solidFill>
            <a:ln>
              <a:noFill/>
            </a:ln>
            <a:effectLst/>
          </c:spPr>
          <c:invertIfNegative val="0"/>
          <c:cat>
            <c:strRef>
              <c:f>'AR Aging Summary'!$S$33:$S$37</c:f>
              <c:strCache>
                <c:ptCount val="5"/>
                <c:pt idx="0">
                  <c:v>10000 - Adatum Corporation</c:v>
                </c:pt>
                <c:pt idx="1">
                  <c:v>20000 - Trey Research</c:v>
                </c:pt>
                <c:pt idx="2">
                  <c:v>40000 - Alpine Ski House</c:v>
                </c:pt>
                <c:pt idx="3">
                  <c:v>50000 - Relecloud</c:v>
                </c:pt>
                <c:pt idx="4">
                  <c:v>30000 - School of Fine Art</c:v>
                </c:pt>
              </c:strCache>
            </c:strRef>
          </c:cat>
          <c:val>
            <c:numRef>
              <c:f>'AR Aging Summary'!$T$33:$T$37</c:f>
              <c:numCache>
                <c:formatCode>General</c:formatCode>
                <c:ptCount val="5"/>
                <c:pt idx="0">
                  <c:v>0</c:v>
                </c:pt>
                <c:pt idx="1">
                  <c:v>2345.63</c:v>
                </c:pt>
                <c:pt idx="2">
                  <c:v>2617.5</c:v>
                </c:pt>
                <c:pt idx="3">
                  <c:v>6762.38</c:v>
                </c:pt>
                <c:pt idx="4">
                  <c:v>32644.3</c:v>
                </c:pt>
              </c:numCache>
            </c:numRef>
          </c:val>
          <c:extLst>
            <c:ext xmlns:c16="http://schemas.microsoft.com/office/drawing/2014/chart" uri="{C3380CC4-5D6E-409C-BE32-E72D297353CC}">
              <c16:uniqueId val="{00000002-EE6E-4572-A2AA-0A2423AADE03}"/>
            </c:ext>
          </c:extLst>
        </c:ser>
        <c:dLbls>
          <c:showLegendKey val="0"/>
          <c:showVal val="0"/>
          <c:showCatName val="0"/>
          <c:showSerName val="0"/>
          <c:showPercent val="0"/>
          <c:showBubbleSize val="0"/>
        </c:dLbls>
        <c:gapWidth val="182"/>
        <c:axId val="1172398672"/>
        <c:axId val="1172399632"/>
      </c:barChart>
      <c:catAx>
        <c:axId val="117239867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1172399632"/>
        <c:crosses val="autoZero"/>
        <c:auto val="1"/>
        <c:lblAlgn val="ctr"/>
        <c:lblOffset val="100"/>
        <c:noMultiLvlLbl val="0"/>
      </c:catAx>
      <c:valAx>
        <c:axId val="1172399632"/>
        <c:scaling>
          <c:orientation val="minMax"/>
        </c:scaling>
        <c:delete val="1"/>
        <c:axPos val="b"/>
        <c:numFmt formatCode="General" sourceLinked="1"/>
        <c:majorTickMark val="none"/>
        <c:minorTickMark val="none"/>
        <c:tickLblPos val="nextTo"/>
        <c:crossAx val="1172398672"/>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9</xdr:col>
      <xdr:colOff>38100</xdr:colOff>
      <xdr:row>3</xdr:row>
      <xdr:rowOff>180975</xdr:rowOff>
    </xdr:from>
    <xdr:to>
      <xdr:col>14</xdr:col>
      <xdr:colOff>809625</xdr:colOff>
      <xdr:row>18</xdr:row>
      <xdr:rowOff>150494</xdr:rowOff>
    </xdr:to>
    <xdr:graphicFrame macro="">
      <xdr:nvGraphicFramePr>
        <xdr:cNvPr id="6" name="Chart 5">
          <a:extLst>
            <a:ext uri="{FF2B5EF4-FFF2-40B4-BE49-F238E27FC236}">
              <a16:creationId xmlns:a16="http://schemas.microsoft.com/office/drawing/2014/main" id="{7FD4CAF2-649F-3FAB-9AFB-620EAE8AA8F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38100</xdr:colOff>
      <xdr:row>18</xdr:row>
      <xdr:rowOff>171080</xdr:rowOff>
    </xdr:from>
    <xdr:to>
      <xdr:col>14</xdr:col>
      <xdr:colOff>809625</xdr:colOff>
      <xdr:row>31</xdr:row>
      <xdr:rowOff>131075</xdr:rowOff>
    </xdr:to>
    <xdr:graphicFrame macro="">
      <xdr:nvGraphicFramePr>
        <xdr:cNvPr id="11" name="Chart 6">
          <a:extLst>
            <a:ext uri="{FF2B5EF4-FFF2-40B4-BE49-F238E27FC236}">
              <a16:creationId xmlns:a16="http://schemas.microsoft.com/office/drawing/2014/main" id="{5955DB7A-405F-743C-F75B-81A26C3A899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38830</xdr:colOff>
      <xdr:row>31</xdr:row>
      <xdr:rowOff>150568</xdr:rowOff>
    </xdr:from>
    <xdr:to>
      <xdr:col>14</xdr:col>
      <xdr:colOff>807983</xdr:colOff>
      <xdr:row>44</xdr:row>
      <xdr:rowOff>115325</xdr:rowOff>
    </xdr:to>
    <xdr:graphicFrame macro="">
      <xdr:nvGraphicFramePr>
        <xdr:cNvPr id="13" name="Chart 7">
          <a:extLst>
            <a:ext uri="{FF2B5EF4-FFF2-40B4-BE49-F238E27FC236}">
              <a16:creationId xmlns:a16="http://schemas.microsoft.com/office/drawing/2014/main" id="{FD0F84B5-5E2E-2AC4-D6EB-88FB95A25D8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10</xdr:col>
      <xdr:colOff>533400</xdr:colOff>
      <xdr:row>0</xdr:row>
      <xdr:rowOff>19050</xdr:rowOff>
    </xdr:from>
    <xdr:to>
      <xdr:col>12</xdr:col>
      <xdr:colOff>693085</xdr:colOff>
      <xdr:row>2</xdr:row>
      <xdr:rowOff>48082</xdr:rowOff>
    </xdr:to>
    <xdr:pic>
      <xdr:nvPicPr>
        <xdr:cNvPr id="4" name="Picture 3">
          <a:extLst>
            <a:ext uri="{FF2B5EF4-FFF2-40B4-BE49-F238E27FC236}">
              <a16:creationId xmlns:a16="http://schemas.microsoft.com/office/drawing/2014/main" id="{B87F9C34-BA38-43D8-B228-74D95C9C2F1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1506200" y="19050"/>
          <a:ext cx="2045635" cy="524332"/>
        </a:xfrm>
        <a:prstGeom prst="rect">
          <a:avLst/>
        </a:prstGeom>
      </xdr:spPr>
    </xdr:pic>
    <xdr:clientData/>
  </xdr:twoCellAnchor>
  <xdr:twoCellAnchor editAs="oneCell">
    <xdr:from>
      <xdr:col>6</xdr:col>
      <xdr:colOff>942974</xdr:colOff>
      <xdr:row>0</xdr:row>
      <xdr:rowOff>76200</xdr:rowOff>
    </xdr:from>
    <xdr:to>
      <xdr:col>9</xdr:col>
      <xdr:colOff>66483</xdr:colOff>
      <xdr:row>3</xdr:row>
      <xdr:rowOff>112395</xdr:rowOff>
    </xdr:to>
    <mc:AlternateContent xmlns:mc="http://schemas.openxmlformats.org/markup-compatibility/2006" xmlns:a14="http://schemas.microsoft.com/office/drawing/2010/main">
      <mc:Choice Requires="a14">
        <xdr:graphicFrame macro="">
          <xdr:nvGraphicFramePr>
            <xdr:cNvPr id="2" name="AR Impact">
              <a:extLst>
                <a:ext uri="{FF2B5EF4-FFF2-40B4-BE49-F238E27FC236}">
                  <a16:creationId xmlns:a16="http://schemas.microsoft.com/office/drawing/2014/main" id="{2FCFFA73-2F90-7597-8DE3-0EFC80CEFD93}"/>
                </a:ext>
              </a:extLst>
            </xdr:cNvPr>
            <xdr:cNvGraphicFramePr/>
          </xdr:nvGraphicFramePr>
          <xdr:xfrm>
            <a:off x="0" y="0"/>
            <a:ext cx="0" cy="0"/>
          </xdr:xfrm>
          <a:graphic>
            <a:graphicData uri="http://schemas.microsoft.com/office/drawing/2010/slicer">
              <sle:slicer xmlns:sle="http://schemas.microsoft.com/office/drawing/2010/slicer" name="AR Impact"/>
            </a:graphicData>
          </a:graphic>
        </xdr:graphicFrame>
      </mc:Choice>
      <mc:Fallback xmlns="">
        <xdr:sp macro="" textlink="">
          <xdr:nvSpPr>
            <xdr:cNvPr id="0" name=""/>
            <xdr:cNvSpPr>
              <a:spLocks noTextEdit="1"/>
            </xdr:cNvSpPr>
          </xdr:nvSpPr>
          <xdr:spPr>
            <a:xfrm>
              <a:off x="8143874" y="76200"/>
              <a:ext cx="1952434" cy="73152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866775</xdr:colOff>
      <xdr:row>2</xdr:row>
      <xdr:rowOff>66675</xdr:rowOff>
    </xdr:from>
    <xdr:to>
      <xdr:col>12</xdr:col>
      <xdr:colOff>702610</xdr:colOff>
      <xdr:row>4</xdr:row>
      <xdr:rowOff>29032</xdr:rowOff>
    </xdr:to>
    <xdr:pic>
      <xdr:nvPicPr>
        <xdr:cNvPr id="2" name="Picture 1">
          <a:extLst>
            <a:ext uri="{FF2B5EF4-FFF2-40B4-BE49-F238E27FC236}">
              <a16:creationId xmlns:a16="http://schemas.microsoft.com/office/drawing/2014/main" id="{06AA5E0B-636B-4420-94FB-9F9A7DEADA0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353800" y="66675"/>
          <a:ext cx="2045635" cy="52433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12</xdr:col>
      <xdr:colOff>381000</xdr:colOff>
      <xdr:row>0</xdr:row>
      <xdr:rowOff>66675</xdr:rowOff>
    </xdr:from>
    <xdr:to>
      <xdr:col>15</xdr:col>
      <xdr:colOff>254935</xdr:colOff>
      <xdr:row>3</xdr:row>
      <xdr:rowOff>29032</xdr:rowOff>
    </xdr:to>
    <xdr:pic>
      <xdr:nvPicPr>
        <xdr:cNvPr id="2" name="Picture 1">
          <a:extLst>
            <a:ext uri="{FF2B5EF4-FFF2-40B4-BE49-F238E27FC236}">
              <a16:creationId xmlns:a16="http://schemas.microsoft.com/office/drawing/2014/main" id="{2BD41301-9E71-496B-83BF-A4ABE3A2403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334750" y="66675"/>
          <a:ext cx="2045635" cy="52433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609600</xdr:colOff>
      <xdr:row>0</xdr:row>
      <xdr:rowOff>38100</xdr:rowOff>
    </xdr:from>
    <xdr:to>
      <xdr:col>10</xdr:col>
      <xdr:colOff>483535</xdr:colOff>
      <xdr:row>2</xdr:row>
      <xdr:rowOff>67132</xdr:rowOff>
    </xdr:to>
    <xdr:pic>
      <xdr:nvPicPr>
        <xdr:cNvPr id="2" name="Picture 1">
          <a:extLst>
            <a:ext uri="{FF2B5EF4-FFF2-40B4-BE49-F238E27FC236}">
              <a16:creationId xmlns:a16="http://schemas.microsoft.com/office/drawing/2014/main" id="{C39F73BA-9AE2-44E4-BAD4-E18C513AF10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191875" y="38100"/>
          <a:ext cx="2045635" cy="524332"/>
        </a:xfrm>
        <a:prstGeom prst="rect">
          <a:avLst/>
        </a:prstGeom>
      </xdr:spPr>
    </xdr:pic>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ew1" id="{F2295388-478C-4C4B-91D2-1B1621D76510}"/>
</namedSheetView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ljun Talle" refreshedDate="45989.664586574072" createdVersion="8" refreshedVersion="8" minRefreshableVersion="3" recordCount="215" xr:uid="{99845291-F590-419C-99AA-16E57871B03D}">
  <cacheSource type="worksheet">
    <worksheetSource name="AR_AgingDetail"/>
  </cacheSource>
  <cacheFields count="25">
    <cacheField name="Customer ID" numFmtId="0">
      <sharedItems/>
    </cacheField>
    <cacheField name="Customer name" numFmtId="0">
      <sharedItems/>
    </cacheField>
    <cacheField name="Document no." numFmtId="0">
      <sharedItems count="216">
        <s v="103001"/>
        <s v="103002"/>
        <s v="103003"/>
        <s v="103004"/>
        <s v="103005"/>
        <s v="103006"/>
        <s v="103007"/>
        <s v="103008"/>
        <s v="103009"/>
        <s v="103010"/>
        <s v="103011"/>
        <s v="103012"/>
        <s v="103013"/>
        <s v="103014"/>
        <s v="103015"/>
        <s v="103016"/>
        <s v="103017"/>
        <s v="103018"/>
        <s v="103019"/>
        <s v="103020"/>
        <s v="103021"/>
        <s v="103022"/>
        <s v="103023"/>
        <s v="103024"/>
        <s v="103025"/>
        <s v="103026"/>
        <s v="103027"/>
        <s v="103028"/>
        <s v="103029"/>
        <s v="103030"/>
        <s v="103031"/>
        <s v="103032"/>
        <s v="103033"/>
        <s v="103034"/>
        <s v="103035"/>
        <s v="103036"/>
        <s v="103037"/>
        <s v="103038"/>
        <s v="103039"/>
        <s v="103040"/>
        <s v="103041"/>
        <s v="103042"/>
        <s v="103043"/>
        <s v="103044"/>
        <s v="103045"/>
        <s v="103046"/>
        <s v="103047"/>
        <s v="103048"/>
        <s v="103049"/>
        <s v="103050"/>
        <s v="103051"/>
        <s v="103052"/>
        <s v="103053"/>
        <s v="103054"/>
        <s v="103055"/>
        <s v="103056"/>
        <s v="103057"/>
        <s v="103058"/>
        <s v="103059"/>
        <s v="103060"/>
        <s v="103061"/>
        <s v="103062"/>
        <s v="103063"/>
        <s v="103064"/>
        <s v="103065"/>
        <s v="103066"/>
        <s v="103067"/>
        <s v="103068"/>
        <s v="103069"/>
        <s v="103070"/>
        <s v="103071"/>
        <s v="103072"/>
        <s v="103073"/>
        <s v="103074"/>
        <s v="103075"/>
        <s v="103076"/>
        <s v="103077"/>
        <s v="103078"/>
        <s v="103079"/>
        <s v="103080"/>
        <s v="103081"/>
        <s v="103082"/>
        <s v="103083"/>
        <s v="103084"/>
        <s v="103085"/>
        <s v="103086"/>
        <s v="103087"/>
        <s v="103088"/>
        <s v="103089"/>
        <s v="103090"/>
        <s v="103091"/>
        <s v="103092"/>
        <s v="103093"/>
        <s v="103094"/>
        <s v="103095"/>
        <s v="103096"/>
        <s v="103097"/>
        <s v="103098"/>
        <s v="103099"/>
        <s v="103100"/>
        <s v="103101"/>
        <s v="103102"/>
        <s v="103103"/>
        <s v="103104"/>
        <s v="103105"/>
        <s v="103106"/>
        <s v="103107"/>
        <s v="103108"/>
        <s v="103109"/>
        <s v="103110"/>
        <s v="103111"/>
        <s v="103112"/>
        <s v="103113"/>
        <s v="103114"/>
        <s v="103115"/>
        <s v="103116"/>
        <s v="103117"/>
        <s v="103118"/>
        <s v="103119"/>
        <s v="103120"/>
        <s v="103121"/>
        <s v="103122"/>
        <s v="103123"/>
        <s v="103124"/>
        <s v="103125"/>
        <s v="103126"/>
        <s v="103127"/>
        <s v="103128"/>
        <s v="103129"/>
        <s v="103130"/>
        <s v="103131"/>
        <s v="103132"/>
        <s v="103133"/>
        <s v="103134"/>
        <s v="103135"/>
        <s v="103136"/>
        <s v="103137"/>
        <s v="103138"/>
        <s v="103139"/>
        <s v="103140"/>
        <s v="103141"/>
        <s v="103142"/>
        <s v="103143"/>
        <s v="103144"/>
        <s v="103145"/>
        <s v="103146"/>
        <s v="103147"/>
        <s v="103148"/>
        <s v="103149"/>
        <s v="103150"/>
        <s v="103151"/>
        <s v="103152"/>
        <s v="103153"/>
        <s v="103154"/>
        <s v="103155"/>
        <s v="103156"/>
        <s v="103157"/>
        <s v="103158"/>
        <s v="103159"/>
        <s v="103160"/>
        <s v="103161"/>
        <s v="103162"/>
        <s v="103163"/>
        <s v="103164"/>
        <s v="103165"/>
        <s v="103166"/>
        <s v="103167"/>
        <s v="103168"/>
        <s v="103169"/>
        <s v="103170"/>
        <s v="103171"/>
        <s v="103172"/>
        <s v="103173"/>
        <s v="103174"/>
        <s v="103175"/>
        <s v="103176"/>
        <s v="103177"/>
        <s v="103178"/>
        <s v="103179"/>
        <s v="103180"/>
        <s v="103181"/>
        <s v="103182"/>
        <s v="103183"/>
        <s v="103184"/>
        <s v="103185"/>
        <s v="103186"/>
        <s v="103187"/>
        <s v="103188"/>
        <s v="103189"/>
        <s v="103190"/>
        <s v="103191"/>
        <s v="103192"/>
        <s v="103193"/>
        <s v="103194"/>
        <s v="103195"/>
        <s v="103196"/>
        <s v="103197"/>
        <s v="103198"/>
        <s v="103199"/>
        <s v="103200"/>
        <s v="103201"/>
        <s v="103202"/>
        <s v="103203"/>
        <s v="103204"/>
        <s v="103205"/>
        <s v="103206"/>
        <s v="103207"/>
        <s v="103208"/>
        <s v="103209"/>
        <s v="103210"/>
        <s v="103211"/>
        <s v="103212"/>
        <s v="103213"/>
        <s v="103214"/>
        <s v="G02001"/>
        <s v="103215" u="1"/>
      </sharedItems>
    </cacheField>
    <cacheField name="Document date" numFmtId="164">
      <sharedItems/>
    </cacheField>
    <cacheField name="Posting date" numFmtId="164">
      <sharedItems/>
    </cacheField>
    <cacheField name="Due date" numFmtId="164">
      <sharedItems/>
    </cacheField>
    <cacheField name="Amount" numFmtId="44">
      <sharedItems containsSemiMixedTypes="0" containsString="0" containsNumber="1" minValue="-2500" maxValue="16513.5"/>
    </cacheField>
    <cacheField name="Payment amount" numFmtId="44">
      <sharedItems containsSemiMixedTypes="0" containsString="0" containsNumber="1" minValue="-16513.5" maxValue="0"/>
    </cacheField>
    <cacheField name="Aging balance" numFmtId="44">
      <sharedItems containsSemiMixedTypes="0" containsString="0" containsNumber="1" minValue="-2500" maxValue="12094.8"/>
    </cacheField>
    <cacheField name="Dimension set ID" numFmtId="0">
      <sharedItems containsSemiMixedTypes="0" containsString="0" containsNumber="1" containsInteger="1" minValue="8" maxValue="61"/>
    </cacheField>
    <cacheField name="Days passed" numFmtId="168">
      <sharedItems containsSemiMixedTypes="0" containsString="0" containsNumber="1" containsInteger="1" minValue="46" maxValue="926"/>
    </cacheField>
    <cacheField name="Aging bucket" numFmtId="0">
      <sharedItems count="7">
        <s v="Over 150 days"/>
        <s v="Over 120 days"/>
        <s v="31 - 60 days"/>
        <s v="1 - 30 days" u="1"/>
        <s v="91 - 120 days" u="1"/>
        <s v="61 - 90 days" u="1"/>
        <s v="Current" u="1"/>
      </sharedItems>
    </cacheField>
    <cacheField name="% of aging per customer" numFmtId="10">
      <sharedItems containsSemiMixedTypes="0" containsString="0" containsNumber="1" minValue="0" maxValue="1"/>
    </cacheField>
    <cacheField name="% per aging bucket" numFmtId="10">
      <sharedItems containsSemiMixedTypes="0" containsString="0" containsNumber="1" minValue="0" maxValue="1"/>
    </cacheField>
    <cacheField name="Customer" numFmtId="0">
      <sharedItems count="91">
        <s v="20000 - Trey Research"/>
        <s v="10000 - Adatum Corporation"/>
        <s v="30000 - School of Fine Art"/>
        <s v="50000 - Relecloud"/>
        <s v="40000 - Alpine Ski House"/>
        <s v="C00010 - Top Conferences"/>
        <s v="ABARTENDE - USA Bartending School" u="1"/>
        <s v="ABCD - LOCAL" u="1"/>
        <s v="ACTIVESTAF - Active Staffing Service" u="1"/>
        <s v="NPCCALL - NPC Call Center" u="1"/>
        <s v="ABCSTUDIOS - ABC Studios Inc" u="1"/>
        <s v="ABCVENTURE - ABC Capital Ventures" u="1"/>
        <s v="ALPHABETLD - Alphabetland School Center" u="1"/>
        <s v="APOSTELSCH - Church of The Apostles" u="1"/>
        <s v="ARTCAGES - Artcages" u="1"/>
        <s v="ASBLBAR - Nautilus Bar SABL" u="1"/>
        <s v="BIBIMBAB - Bibimbab Korean Restaurant" u="1"/>
        <s v="BOULDERCR - Boulder Couriers Denver" u="1"/>
        <s v="BRASSKEY - Brass Key Bar" u="1"/>
        <s v="CARIBBEAN - Caribbean Secretary Online" u="1"/>
        <s v="CHOCOLATE - Chocolate By Design" u="1"/>
        <s v="CONSTPLAZA - Plaza Construction" u="1"/>
        <s v="ELEIMPORT - Electonic Importers" u="1"/>
        <s v="ELEVATION - Elevation Computers" u="1"/>
        <s v="ELITEANSW - Elite Answering" u="1"/>
        <s v="FDIACME - Acme Food Distribution" u="1"/>
        <s v="FDIAGRI - Agrilink Food" u="1"/>
        <s v="FDICOCCIA - Cocciatari Pizza" u="1"/>
        <s v="FDIMINN - Minneapolis Food Distribution" u="1"/>
        <s v="FDIQVIK - Qvik Process GmbH" u="1"/>
        <s v="FDITAMPA - Tampa Bay Food Distribution" u="1"/>
        <s v="INDSACRAME - Sacramento Industrial Supply" u="1"/>
        <s v="INDSUPPLY - Industrial Supply Inc" u="1"/>
        <s v="JFARNHAM07 - Joshua Farnham" u="1"/>
        <s v="KRKCONSULT - KRK Consulting Service" u="1"/>
        <s v="MARINAGOLF - Marina Golf Club" u="1"/>
        <s v="MICROCHIP - Microchip Restaurant" u="1"/>
        <s v="NAAAPASSOC - Naaap Associates" u="1"/>
        <s v="NEPPERSONN - NEP Personnel Unit" u="1"/>
        <s v="NSSGLOGCON - Glog Consulting" u="1"/>
        <s v="SAFECREDIT - Safe Credit Union" u="1"/>
        <s v="SNOSHORT - Shortstop Sports" u="1"/>
        <s v="STREAMRAY - Streamray" u="1"/>
        <s v="TOYONEILL - O'Neill's Trading" u="1"/>
        <s v="TOYSTAR - Star America Toys" u="1"/>
        <s v="UPWARDMOBI - Upwardmobility" u="1"/>
        <s v="VERACITYCR - Veracity Credit Consultants" u="1"/>
        <s v="WATERPROC - CHENGDU RONGYI WATER PROCESSING" u="1"/>
        <s v="WIDGETBUY - Widget Connection" u="1"/>
        <s v="WIDGETCC - Widget Credit Card" u="1"/>
        <s v="WIDPARENT - Widget Consolidated Holdings" u="1"/>
        <s v="WRIGHTCORN - Wright Corner" u="1"/>
        <s v="ABCHOLDING - ABC Holdings Inc" u="1"/>
        <s v="AMROBANK - AMRO Bank Japan" u="1"/>
        <s v="ANTUNSWEST - Antun's of Westchester" u="1"/>
        <s v="BEAUTYSCH - New York International Beauty School Ltd" u="1"/>
        <s v="BESTYPEIMG - Bestype Image" u="1"/>
        <s v="BORDERSHOP - Borders Books, Music &amp; Cafe" u="1"/>
        <s v="CARTRIDGE - Cartridge World Inc" u="1"/>
        <s v="CASHCONNEC - Cash Connection" u="1"/>
        <s v="CJOEQUIP - Jersey Central Office Equip" u="1"/>
        <s v="COMPUWORLD - Computer World" u="1"/>
        <s v="CRABTREE - Crabtree Kittle House Inn" u="1"/>
        <s v="DACITYCONS - DA City Construction Supervisors" u="1"/>
        <s v="ETELLIGENT - Etelligent Solutions" u="1"/>
        <s v="FDIGREEN - Green Cooks" u="1"/>
        <s v="FDIWEST - Southwest Food Distribution" u="1"/>
        <s v="GOLDRIVER - Gold River Taxi Service" u="1"/>
        <s v="HGTBRICK - Acme Brick Company" u="1"/>
        <s v="JEVTCOMPUT - Jevy Computers" u="1"/>
        <s v="LOGICALINF - Logical Information Solutions" u="1"/>
        <s v="MARLINOFFI - Marlin Office Beverage Service" u="1"/>
        <s v="NETCAFENY - Netcafe NY" u="1"/>
        <s v="NYCARES - New York Cares" u="1"/>
        <s v="NYLIBRARY - New York Public Library for the Performing Arts" u="1"/>
        <s v="PRECISION - Precision Photos" u="1"/>
        <s v="PREMIERE - Premiere Dermatology and Surgery" u="1"/>
        <s v="REALESRATE - Real Estate Institute" u="1"/>
        <s v="REVRECCO - Revenue Recognition Co" u="1"/>
        <s v="RICHVISION - Rich Vision" u="1"/>
        <s v="ROADBUILDR - Road Builder Company" u="1"/>
        <s v="SHOREMORT - Shore Mortgage Inc" u="1"/>
        <s v="SILVERWATE - Silver Springs Water" u="1"/>
        <s v="UNIFORCE - Uniforce Staffing Service" u="1"/>
        <s v="VANCOUVER - Vancouver Supplies" u="1"/>
        <s v="VIDEOCITY - Texas Video City" u="1"/>
        <s v="WESTERNTRC - Western Star Trucks" u="1"/>
        <s v="WESTINGALL - Westin Galleria Houston" u="1"/>
        <s v="WESTWOOD - Westwood Manor" u="1"/>
        <s v="WFAN - WFAN Radio" u="1"/>
        <s v="WIDROTON - ROTON Services" u="1"/>
      </sharedItems>
    </cacheField>
    <cacheField name="AR Impact" numFmtId="0">
      <sharedItems count="2">
        <s v="Increase"/>
        <s v="Decrease"/>
      </sharedItems>
    </cacheField>
    <cacheField name="Over 60 days" numFmtId="0">
      <sharedItems count="4">
        <s v="Yes"/>
        <s v="No"/>
        <b v="1" u="1"/>
        <b v="0" u="1"/>
      </sharedItems>
    </cacheField>
    <cacheField name="Grand Total" numFmtId="0">
      <sharedItems containsNonDate="0" containsString="0" containsBlank="1" count="1">
        <m/>
      </sharedItems>
    </cacheField>
    <cacheField name="Area" numFmtId="0">
      <sharedItems/>
    </cacheField>
    <cacheField name="Business Group" numFmtId="0">
      <sharedItems/>
    </cacheField>
    <cacheField name="Customer Group" numFmtId="0">
      <sharedItems/>
    </cacheField>
    <cacheField name="Department" numFmtId="0">
      <sharedItems/>
    </cacheField>
    <cacheField name="Purchaser" numFmtId="0">
      <sharedItems/>
    </cacheField>
    <cacheField name="Sales campaign" numFmtId="0">
      <sharedItems/>
    </cacheField>
    <cacheField name="Salesperson" numFmtId="0">
      <sharedItems/>
    </cacheField>
  </cacheFields>
  <extLst>
    <ext xmlns:x14="http://schemas.microsoft.com/office/spreadsheetml/2009/9/main" uri="{725AE2AE-9491-48be-B2B4-4EB974FC3084}">
      <x14:pivotCacheDefinition pivotCacheId="1705220530"/>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15">
  <r>
    <s v="20000"/>
    <s v="Trey Research"/>
    <x v="0"/>
    <s v="2023-01-17"/>
    <s v="2023-01-17"/>
    <s v="2023-01-17"/>
    <n v="133.5"/>
    <n v="-133.5"/>
    <n v="0"/>
    <n v="8"/>
    <n v="926"/>
    <x v="0"/>
    <n v="0"/>
    <n v="0"/>
    <x v="0"/>
    <x v="0"/>
    <x v="0"/>
    <x v="0"/>
    <s v="40"/>
    <s v=""/>
    <s v="LARGE"/>
    <s v=""/>
    <s v=""/>
    <s v=""/>
    <s v="JO"/>
  </r>
  <r>
    <s v="10000"/>
    <s v="Adatum Corporation"/>
    <x v="1"/>
    <s v="2023-01-18"/>
    <s v="2023-01-18"/>
    <s v="2023-01-18"/>
    <n v="625.5"/>
    <n v="-625.5"/>
    <n v="0"/>
    <n v="10"/>
    <n v="925"/>
    <x v="0"/>
    <n v="0"/>
    <n v="0"/>
    <x v="1"/>
    <x v="0"/>
    <x v="0"/>
    <x v="0"/>
    <s v="40"/>
    <s v=""/>
    <s v="MEDIUM"/>
    <s v=""/>
    <s v=""/>
    <s v=""/>
    <s v="JO"/>
  </r>
  <r>
    <s v="30000"/>
    <s v="School of Fine Art"/>
    <x v="2"/>
    <s v="2023-01-19"/>
    <s v="2023-01-19"/>
    <s v="2023-01-19"/>
    <n v="125.1"/>
    <n v="-125.1"/>
    <n v="0"/>
    <n v="13"/>
    <n v="924"/>
    <x v="0"/>
    <n v="0"/>
    <n v="0"/>
    <x v="2"/>
    <x v="0"/>
    <x v="0"/>
    <x v="0"/>
    <s v="70"/>
    <s v="HOME"/>
    <s v="MEDIUM"/>
    <s v=""/>
    <s v=""/>
    <s v=""/>
    <s v="JO"/>
  </r>
  <r>
    <s v="50000"/>
    <s v="Relecloud"/>
    <x v="3"/>
    <s v="2023-01-20"/>
    <s v="2023-01-20"/>
    <s v="2023-01-20"/>
    <n v="308.25"/>
    <n v="-308.25"/>
    <n v="0"/>
    <n v="16"/>
    <n v="923"/>
    <x v="0"/>
    <n v="0"/>
    <n v="0"/>
    <x v="3"/>
    <x v="0"/>
    <x v="0"/>
    <x v="0"/>
    <s v="40"/>
    <s v="OFFICE"/>
    <s v="MEDIUM"/>
    <s v=""/>
    <s v=""/>
    <s v=""/>
    <s v="JO"/>
  </r>
  <r>
    <s v="40000"/>
    <s v="Alpine Ski House"/>
    <x v="4"/>
    <s v="2023-01-21"/>
    <s v="2023-01-21"/>
    <s v="2023-01-21"/>
    <n v="250.2"/>
    <n v="-250.2"/>
    <n v="0"/>
    <n v="18"/>
    <n v="922"/>
    <x v="0"/>
    <n v="0"/>
    <n v="0"/>
    <x v="4"/>
    <x v="0"/>
    <x v="0"/>
    <x v="0"/>
    <s v="30"/>
    <s v=""/>
    <s v="SMALL"/>
    <s v=""/>
    <s v=""/>
    <s v=""/>
    <s v="JO"/>
  </r>
  <r>
    <s v="20000"/>
    <s v="Trey Research"/>
    <x v="5"/>
    <s v="2023-01-22"/>
    <s v="2023-01-22"/>
    <s v="2023-01-22"/>
    <n v="1869.75"/>
    <n v="-1869.75"/>
    <n v="0"/>
    <n v="8"/>
    <n v="921"/>
    <x v="0"/>
    <n v="0"/>
    <n v="0"/>
    <x v="0"/>
    <x v="0"/>
    <x v="0"/>
    <x v="0"/>
    <s v="40"/>
    <s v=""/>
    <s v="LARGE"/>
    <s v=""/>
    <s v=""/>
    <s v=""/>
    <s v="JO"/>
  </r>
  <r>
    <s v="10000"/>
    <s v="Adatum Corporation"/>
    <x v="6"/>
    <s v="2023-01-22"/>
    <s v="2023-01-22"/>
    <s v="2023-01-22"/>
    <n v="8900.5"/>
    <n v="-8900.5"/>
    <n v="0"/>
    <n v="10"/>
    <n v="921"/>
    <x v="0"/>
    <n v="0"/>
    <n v="0"/>
    <x v="1"/>
    <x v="0"/>
    <x v="0"/>
    <x v="0"/>
    <s v="40"/>
    <s v=""/>
    <s v="MEDIUM"/>
    <s v=""/>
    <s v=""/>
    <s v=""/>
    <s v="JO"/>
  </r>
  <r>
    <s v="50000"/>
    <s v="Relecloud"/>
    <x v="7"/>
    <s v="2023-01-24"/>
    <s v="2023-01-24"/>
    <s v="2023-01-24"/>
    <n v="2110.5"/>
    <n v="-2110.5"/>
    <n v="0"/>
    <n v="16"/>
    <n v="919"/>
    <x v="0"/>
    <n v="0"/>
    <n v="0"/>
    <x v="3"/>
    <x v="0"/>
    <x v="0"/>
    <x v="0"/>
    <s v="40"/>
    <s v="OFFICE"/>
    <s v="MEDIUM"/>
    <s v=""/>
    <s v=""/>
    <s v=""/>
    <s v="JO"/>
  </r>
  <r>
    <s v="30000"/>
    <s v="School of Fine Art"/>
    <x v="8"/>
    <s v="2023-01-25"/>
    <s v="2023-01-25"/>
    <s v="2023-01-25"/>
    <n v="249.2"/>
    <n v="-249.2"/>
    <n v="0"/>
    <n v="13"/>
    <n v="918"/>
    <x v="0"/>
    <n v="0"/>
    <n v="0"/>
    <x v="2"/>
    <x v="0"/>
    <x v="0"/>
    <x v="0"/>
    <s v="70"/>
    <s v="HOME"/>
    <s v="MEDIUM"/>
    <s v=""/>
    <s v=""/>
    <s v=""/>
    <s v="JO"/>
  </r>
  <r>
    <s v="40000"/>
    <s v="Alpine Ski House"/>
    <x v="9"/>
    <s v="2023-01-25"/>
    <s v="2023-01-25"/>
    <s v="2023-01-25"/>
    <n v="2494.1999999999998"/>
    <n v="-2494.1999999999998"/>
    <n v="0"/>
    <n v="18"/>
    <n v="918"/>
    <x v="0"/>
    <n v="0"/>
    <n v="0"/>
    <x v="4"/>
    <x v="0"/>
    <x v="0"/>
    <x v="0"/>
    <s v="30"/>
    <s v=""/>
    <s v="SMALL"/>
    <s v=""/>
    <s v=""/>
    <s v=""/>
    <s v="JO"/>
  </r>
  <r>
    <s v="20000"/>
    <s v="Trey Research"/>
    <x v="10"/>
    <s v="2023-01-27"/>
    <s v="2023-01-27"/>
    <s v="2023-01-27"/>
    <n v="625.5"/>
    <n v="-625.5"/>
    <n v="0"/>
    <n v="8"/>
    <n v="916"/>
    <x v="0"/>
    <n v="0"/>
    <n v="0"/>
    <x v="0"/>
    <x v="0"/>
    <x v="0"/>
    <x v="0"/>
    <s v="40"/>
    <s v=""/>
    <s v="LARGE"/>
    <s v=""/>
    <s v=""/>
    <s v=""/>
    <s v="JO"/>
  </r>
  <r>
    <s v="30000"/>
    <s v="School of Fine Art"/>
    <x v="11"/>
    <s v="2023-01-28"/>
    <s v="2023-01-28"/>
    <s v="2023-01-28"/>
    <n v="6935"/>
    <n v="-6935"/>
    <n v="0"/>
    <n v="13"/>
    <n v="915"/>
    <x v="0"/>
    <n v="0"/>
    <n v="0"/>
    <x v="2"/>
    <x v="0"/>
    <x v="0"/>
    <x v="0"/>
    <s v="70"/>
    <s v="HOME"/>
    <s v="MEDIUM"/>
    <s v=""/>
    <s v=""/>
    <s v=""/>
    <s v="JO"/>
  </r>
  <r>
    <s v="50000"/>
    <s v="Relecloud"/>
    <x v="12"/>
    <s v="2023-01-31"/>
    <s v="2023-01-31"/>
    <s v="2023-01-31"/>
    <n v="1676.5"/>
    <n v="-1676.5"/>
    <n v="0"/>
    <n v="16"/>
    <n v="912"/>
    <x v="0"/>
    <n v="0"/>
    <n v="0"/>
    <x v="3"/>
    <x v="0"/>
    <x v="0"/>
    <x v="0"/>
    <s v="40"/>
    <s v="OFFICE"/>
    <s v="MEDIUM"/>
    <s v=""/>
    <s v=""/>
    <s v=""/>
    <s v="JO"/>
  </r>
  <r>
    <s v="30000"/>
    <s v="School of Fine Art"/>
    <x v="13"/>
    <s v="2023-02-01"/>
    <s v="2023-02-01"/>
    <s v="2023-02-01"/>
    <n v="741.6"/>
    <n v="-741.6"/>
    <n v="0"/>
    <n v="13"/>
    <n v="911"/>
    <x v="0"/>
    <n v="0"/>
    <n v="0"/>
    <x v="2"/>
    <x v="0"/>
    <x v="0"/>
    <x v="0"/>
    <s v="70"/>
    <s v="HOME"/>
    <s v="MEDIUM"/>
    <s v=""/>
    <s v=""/>
    <s v=""/>
    <s v="JO"/>
  </r>
  <r>
    <s v="20000"/>
    <s v="Trey Research"/>
    <x v="14"/>
    <s v="2023-02-16"/>
    <s v="2023-02-16"/>
    <s v="2023-02-16"/>
    <n v="133.5"/>
    <n v="-133.5"/>
    <n v="0"/>
    <n v="8"/>
    <n v="896"/>
    <x v="0"/>
    <n v="0"/>
    <n v="0"/>
    <x v="0"/>
    <x v="0"/>
    <x v="0"/>
    <x v="0"/>
    <s v="40"/>
    <s v=""/>
    <s v="LARGE"/>
    <s v=""/>
    <s v=""/>
    <s v=""/>
    <s v="JO"/>
  </r>
  <r>
    <s v="10000"/>
    <s v="Adatum Corporation"/>
    <x v="15"/>
    <s v="2023-02-16"/>
    <s v="2023-02-16"/>
    <s v="2023-02-16"/>
    <n v="625.5"/>
    <n v="-625.5"/>
    <n v="0"/>
    <n v="10"/>
    <n v="896"/>
    <x v="0"/>
    <n v="0"/>
    <n v="0"/>
    <x v="1"/>
    <x v="0"/>
    <x v="0"/>
    <x v="0"/>
    <s v="40"/>
    <s v=""/>
    <s v="MEDIUM"/>
    <s v=""/>
    <s v=""/>
    <s v=""/>
    <s v="JO"/>
  </r>
  <r>
    <s v="30000"/>
    <s v="School of Fine Art"/>
    <x v="16"/>
    <s v="2023-02-18"/>
    <s v="2023-02-18"/>
    <s v="2023-02-18"/>
    <n v="125.1"/>
    <n v="-125.1"/>
    <n v="0"/>
    <n v="13"/>
    <n v="894"/>
    <x v="0"/>
    <n v="0"/>
    <n v="0"/>
    <x v="2"/>
    <x v="0"/>
    <x v="0"/>
    <x v="0"/>
    <s v="70"/>
    <s v="HOME"/>
    <s v="MEDIUM"/>
    <s v=""/>
    <s v=""/>
    <s v=""/>
    <s v="JO"/>
  </r>
  <r>
    <s v="40000"/>
    <s v="Alpine Ski House"/>
    <x v="17"/>
    <s v="2023-02-19"/>
    <s v="2023-02-19"/>
    <s v="2023-02-19"/>
    <n v="250.2"/>
    <n v="-250.2"/>
    <n v="0"/>
    <n v="18"/>
    <n v="893"/>
    <x v="0"/>
    <n v="0"/>
    <n v="0"/>
    <x v="4"/>
    <x v="0"/>
    <x v="0"/>
    <x v="0"/>
    <s v="30"/>
    <s v=""/>
    <s v="SMALL"/>
    <s v=""/>
    <s v=""/>
    <s v=""/>
    <s v="JO"/>
  </r>
  <r>
    <s v="20000"/>
    <s v="Trey Research"/>
    <x v="18"/>
    <s v="2023-02-20"/>
    <s v="2023-02-20"/>
    <s v="2023-02-20"/>
    <n v="2026.13"/>
    <n v="-2026.13"/>
    <n v="0"/>
    <n v="8"/>
    <n v="892"/>
    <x v="0"/>
    <n v="0"/>
    <n v="0"/>
    <x v="0"/>
    <x v="0"/>
    <x v="0"/>
    <x v="0"/>
    <s v="40"/>
    <s v=""/>
    <s v="LARGE"/>
    <s v=""/>
    <s v=""/>
    <s v=""/>
    <s v="JO"/>
  </r>
  <r>
    <s v="10000"/>
    <s v="Adatum Corporation"/>
    <x v="19"/>
    <s v="2023-02-20"/>
    <s v="2023-02-20"/>
    <s v="2023-02-20"/>
    <n v="10524"/>
    <n v="-10524"/>
    <n v="0"/>
    <n v="10"/>
    <n v="892"/>
    <x v="0"/>
    <n v="0"/>
    <n v="0"/>
    <x v="1"/>
    <x v="0"/>
    <x v="0"/>
    <x v="0"/>
    <s v="40"/>
    <s v=""/>
    <s v="MEDIUM"/>
    <s v=""/>
    <s v=""/>
    <s v=""/>
    <s v="JO"/>
  </r>
  <r>
    <s v="50000"/>
    <s v="Relecloud"/>
    <x v="20"/>
    <s v="2023-02-21"/>
    <s v="2023-02-21"/>
    <s v="2023-02-21"/>
    <n v="3122.25"/>
    <n v="-3122.25"/>
    <n v="0"/>
    <n v="16"/>
    <n v="891"/>
    <x v="0"/>
    <n v="0"/>
    <n v="0"/>
    <x v="3"/>
    <x v="0"/>
    <x v="0"/>
    <x v="0"/>
    <s v="40"/>
    <s v="OFFICE"/>
    <s v="MEDIUM"/>
    <s v=""/>
    <s v=""/>
    <s v=""/>
    <s v="JO"/>
  </r>
  <r>
    <s v="40000"/>
    <s v="Alpine Ski House"/>
    <x v="21"/>
    <s v="2023-02-23"/>
    <s v="2023-02-23"/>
    <s v="2023-02-23"/>
    <n v="2073.8000000000002"/>
    <n v="-2073.8000000000002"/>
    <n v="0"/>
    <n v="18"/>
    <n v="889"/>
    <x v="0"/>
    <n v="0"/>
    <n v="0"/>
    <x v="4"/>
    <x v="0"/>
    <x v="0"/>
    <x v="0"/>
    <s v="30"/>
    <s v=""/>
    <s v="SMALL"/>
    <s v=""/>
    <s v=""/>
    <s v=""/>
    <s v="JO"/>
  </r>
  <r>
    <s v="20000"/>
    <s v="Trey Research"/>
    <x v="22"/>
    <s v="2023-02-24"/>
    <s v="2023-02-24"/>
    <s v="2023-02-24"/>
    <n v="781.88"/>
    <n v="-781.88"/>
    <n v="0"/>
    <n v="8"/>
    <n v="888"/>
    <x v="0"/>
    <n v="0"/>
    <n v="0"/>
    <x v="0"/>
    <x v="0"/>
    <x v="0"/>
    <x v="0"/>
    <s v="40"/>
    <s v=""/>
    <s v="LARGE"/>
    <s v=""/>
    <s v=""/>
    <s v=""/>
    <s v="JO"/>
  </r>
  <r>
    <s v="30000"/>
    <s v="School of Fine Art"/>
    <x v="23"/>
    <s v="2023-02-24"/>
    <s v="2023-02-24"/>
    <s v="2023-02-24"/>
    <n v="7120.5"/>
    <n v="-7120.5"/>
    <n v="0"/>
    <n v="13"/>
    <n v="888"/>
    <x v="0"/>
    <n v="0"/>
    <n v="0"/>
    <x v="2"/>
    <x v="0"/>
    <x v="0"/>
    <x v="0"/>
    <s v="70"/>
    <s v="HOME"/>
    <s v="MEDIUM"/>
    <s v=""/>
    <s v=""/>
    <s v=""/>
    <s v="JO"/>
  </r>
  <r>
    <s v="30000"/>
    <s v="School of Fine Art"/>
    <x v="24"/>
    <s v="2023-02-28"/>
    <s v="2023-02-28"/>
    <s v="2023-02-28"/>
    <n v="1358.1"/>
    <n v="-1358.1"/>
    <n v="0"/>
    <n v="13"/>
    <n v="884"/>
    <x v="0"/>
    <n v="0"/>
    <n v="0"/>
    <x v="2"/>
    <x v="0"/>
    <x v="0"/>
    <x v="0"/>
    <s v="70"/>
    <s v="HOME"/>
    <s v="MEDIUM"/>
    <s v=""/>
    <s v=""/>
    <s v=""/>
    <s v="JO"/>
  </r>
  <r>
    <s v="50000"/>
    <s v="Relecloud"/>
    <x v="25"/>
    <s v="2023-02-28"/>
    <s v="2023-02-28"/>
    <s v="2023-02-28"/>
    <n v="1676.5"/>
    <n v="-1676.5"/>
    <n v="0"/>
    <n v="16"/>
    <n v="884"/>
    <x v="0"/>
    <n v="0"/>
    <n v="0"/>
    <x v="3"/>
    <x v="0"/>
    <x v="0"/>
    <x v="0"/>
    <s v="40"/>
    <s v="OFFICE"/>
    <s v="MEDIUM"/>
    <s v=""/>
    <s v=""/>
    <s v=""/>
    <s v="JO"/>
  </r>
  <r>
    <s v="20000"/>
    <s v="Trey Research"/>
    <x v="26"/>
    <s v="2023-03-17"/>
    <s v="2023-03-17"/>
    <s v="2023-03-17"/>
    <n v="133.5"/>
    <n v="-133.5"/>
    <n v="0"/>
    <n v="8"/>
    <n v="867"/>
    <x v="0"/>
    <n v="0"/>
    <n v="0"/>
    <x v="0"/>
    <x v="0"/>
    <x v="0"/>
    <x v="0"/>
    <s v="40"/>
    <s v=""/>
    <s v="LARGE"/>
    <s v=""/>
    <s v=""/>
    <s v=""/>
    <s v="JO"/>
  </r>
  <r>
    <s v="10000"/>
    <s v="Adatum Corporation"/>
    <x v="27"/>
    <s v="2023-03-18"/>
    <s v="2023-03-18"/>
    <s v="2023-03-18"/>
    <n v="781.88"/>
    <n v="-781.88"/>
    <n v="0"/>
    <n v="10"/>
    <n v="866"/>
    <x v="0"/>
    <n v="0"/>
    <n v="0"/>
    <x v="1"/>
    <x v="0"/>
    <x v="0"/>
    <x v="0"/>
    <s v="40"/>
    <s v=""/>
    <s v="MEDIUM"/>
    <s v=""/>
    <s v=""/>
    <s v=""/>
    <s v="JO"/>
  </r>
  <r>
    <s v="30000"/>
    <s v="School of Fine Art"/>
    <x v="28"/>
    <s v="2023-03-19"/>
    <s v="2023-03-19"/>
    <s v="2023-03-19"/>
    <n v="250.2"/>
    <n v="-250.2"/>
    <n v="0"/>
    <n v="13"/>
    <n v="865"/>
    <x v="0"/>
    <n v="0"/>
    <n v="0"/>
    <x v="2"/>
    <x v="0"/>
    <x v="0"/>
    <x v="0"/>
    <s v="70"/>
    <s v="HOME"/>
    <s v="MEDIUM"/>
    <s v=""/>
    <s v=""/>
    <s v=""/>
    <s v="JO"/>
  </r>
  <r>
    <s v="50000"/>
    <s v="Relecloud"/>
    <x v="29"/>
    <s v="2023-03-20"/>
    <s v="2023-03-20"/>
    <s v="2023-03-20"/>
    <n v="308.25"/>
    <n v="-308.25"/>
    <n v="0"/>
    <n v="16"/>
    <n v="864"/>
    <x v="0"/>
    <n v="0"/>
    <n v="0"/>
    <x v="3"/>
    <x v="0"/>
    <x v="0"/>
    <x v="0"/>
    <s v="40"/>
    <s v="OFFICE"/>
    <s v="MEDIUM"/>
    <s v=""/>
    <s v=""/>
    <s v=""/>
    <s v="JO"/>
  </r>
  <r>
    <s v="40000"/>
    <s v="Alpine Ski House"/>
    <x v="30"/>
    <s v="2023-03-21"/>
    <s v="2023-03-21"/>
    <s v="2023-03-21"/>
    <n v="250.2"/>
    <n v="-250.2"/>
    <n v="0"/>
    <n v="18"/>
    <n v="863"/>
    <x v="0"/>
    <n v="0"/>
    <n v="0"/>
    <x v="4"/>
    <x v="0"/>
    <x v="0"/>
    <x v="0"/>
    <s v="30"/>
    <s v=""/>
    <s v="SMALL"/>
    <s v=""/>
    <s v=""/>
    <s v=""/>
    <s v="JO"/>
  </r>
  <r>
    <s v="20000"/>
    <s v="Trey Research"/>
    <x v="31"/>
    <s v="2023-03-22"/>
    <s v="2023-03-22"/>
    <s v="2023-03-22"/>
    <n v="2490.75"/>
    <n v="-2490.75"/>
    <n v="0"/>
    <n v="8"/>
    <n v="862"/>
    <x v="0"/>
    <n v="0"/>
    <n v="0"/>
    <x v="0"/>
    <x v="0"/>
    <x v="0"/>
    <x v="0"/>
    <s v="40"/>
    <s v=""/>
    <s v="LARGE"/>
    <s v=""/>
    <s v=""/>
    <s v=""/>
    <s v="JO"/>
  </r>
  <r>
    <s v="10000"/>
    <s v="Adatum Corporation"/>
    <x v="32"/>
    <s v="2023-03-22"/>
    <s v="2023-03-22"/>
    <s v="2023-03-22"/>
    <n v="13756.63"/>
    <n v="-13756.63"/>
    <n v="0"/>
    <n v="10"/>
    <n v="862"/>
    <x v="0"/>
    <n v="0"/>
    <n v="0"/>
    <x v="1"/>
    <x v="0"/>
    <x v="0"/>
    <x v="0"/>
    <s v="40"/>
    <s v=""/>
    <s v="MEDIUM"/>
    <s v=""/>
    <s v=""/>
    <s v=""/>
    <s v="JO"/>
  </r>
  <r>
    <s v="50000"/>
    <s v="Relecloud"/>
    <x v="33"/>
    <s v="2023-03-24"/>
    <s v="2023-03-24"/>
    <s v="2023-03-24"/>
    <n v="3165.75"/>
    <n v="-3165.75"/>
    <n v="0"/>
    <n v="16"/>
    <n v="860"/>
    <x v="0"/>
    <n v="0"/>
    <n v="0"/>
    <x v="3"/>
    <x v="0"/>
    <x v="0"/>
    <x v="0"/>
    <s v="40"/>
    <s v="OFFICE"/>
    <s v="MEDIUM"/>
    <s v=""/>
    <s v=""/>
    <s v=""/>
    <s v="JO"/>
  </r>
  <r>
    <s v="30000"/>
    <s v="School of Fine Art"/>
    <x v="34"/>
    <s v="2023-03-25"/>
    <s v="2023-03-25"/>
    <s v="2023-03-25"/>
    <n v="356"/>
    <n v="-356"/>
    <n v="0"/>
    <n v="13"/>
    <n v="859"/>
    <x v="0"/>
    <n v="0"/>
    <n v="0"/>
    <x v="2"/>
    <x v="0"/>
    <x v="0"/>
    <x v="0"/>
    <s v="70"/>
    <s v="HOME"/>
    <s v="MEDIUM"/>
    <s v=""/>
    <s v=""/>
    <s v=""/>
    <s v="JO"/>
  </r>
  <r>
    <s v="40000"/>
    <s v="Alpine Ski House"/>
    <x v="35"/>
    <s v="2023-03-25"/>
    <s v="2023-03-25"/>
    <s v="2023-03-25"/>
    <n v="3284.5"/>
    <n v="-3284.5"/>
    <n v="0"/>
    <n v="18"/>
    <n v="859"/>
    <x v="0"/>
    <n v="0"/>
    <n v="0"/>
    <x v="4"/>
    <x v="0"/>
    <x v="0"/>
    <x v="0"/>
    <s v="30"/>
    <s v=""/>
    <s v="SMALL"/>
    <s v=""/>
    <s v=""/>
    <s v=""/>
    <s v="JO"/>
  </r>
  <r>
    <s v="20000"/>
    <s v="Trey Research"/>
    <x v="36"/>
    <s v="2023-03-27"/>
    <s v="2023-03-27"/>
    <s v="2023-03-27"/>
    <n v="938.25"/>
    <n v="-938.25"/>
    <n v="0"/>
    <n v="8"/>
    <n v="857"/>
    <x v="0"/>
    <n v="0"/>
    <n v="0"/>
    <x v="0"/>
    <x v="0"/>
    <x v="0"/>
    <x v="0"/>
    <s v="40"/>
    <s v=""/>
    <s v="LARGE"/>
    <s v=""/>
    <s v=""/>
    <s v=""/>
    <s v="JO"/>
  </r>
  <r>
    <s v="30000"/>
    <s v="School of Fine Art"/>
    <x v="37"/>
    <s v="2023-03-28"/>
    <s v="2023-03-28"/>
    <s v="2023-03-28"/>
    <n v="10163.4"/>
    <n v="-10163.4"/>
    <n v="0"/>
    <n v="13"/>
    <n v="856"/>
    <x v="0"/>
    <n v="0"/>
    <n v="0"/>
    <x v="2"/>
    <x v="0"/>
    <x v="0"/>
    <x v="0"/>
    <s v="70"/>
    <s v="HOME"/>
    <s v="MEDIUM"/>
    <s v=""/>
    <s v=""/>
    <s v=""/>
    <s v="JO"/>
  </r>
  <r>
    <s v="50000"/>
    <s v="Relecloud"/>
    <x v="38"/>
    <s v="2023-03-31"/>
    <s v="2023-03-31"/>
    <s v="2023-03-31"/>
    <n v="2202"/>
    <n v="-2202"/>
    <n v="0"/>
    <n v="16"/>
    <n v="853"/>
    <x v="0"/>
    <n v="0"/>
    <n v="0"/>
    <x v="3"/>
    <x v="0"/>
    <x v="0"/>
    <x v="0"/>
    <s v="40"/>
    <s v="OFFICE"/>
    <s v="MEDIUM"/>
    <s v=""/>
    <s v=""/>
    <s v=""/>
    <s v="JO"/>
  </r>
  <r>
    <s v="30000"/>
    <s v="School of Fine Art"/>
    <x v="39"/>
    <s v="2023-04-01"/>
    <s v="2023-04-01"/>
    <s v="2023-04-01"/>
    <n v="1113.3"/>
    <n v="-1113.3"/>
    <n v="0"/>
    <n v="13"/>
    <n v="852"/>
    <x v="0"/>
    <n v="0"/>
    <n v="0"/>
    <x v="2"/>
    <x v="0"/>
    <x v="0"/>
    <x v="0"/>
    <s v="70"/>
    <s v="HOME"/>
    <s v="MEDIUM"/>
    <s v=""/>
    <s v=""/>
    <s v=""/>
    <s v="JO"/>
  </r>
  <r>
    <s v="20000"/>
    <s v="Trey Research"/>
    <x v="40"/>
    <s v="2023-04-16"/>
    <s v="2023-04-16"/>
    <s v="2023-04-16"/>
    <n v="133.5"/>
    <n v="-133.5"/>
    <n v="0"/>
    <n v="8"/>
    <n v="837"/>
    <x v="0"/>
    <n v="0"/>
    <n v="0"/>
    <x v="0"/>
    <x v="0"/>
    <x v="0"/>
    <x v="0"/>
    <s v="40"/>
    <s v=""/>
    <s v="LARGE"/>
    <s v=""/>
    <s v=""/>
    <s v=""/>
    <s v="JO"/>
  </r>
  <r>
    <s v="30000"/>
    <s v="School of Fine Art"/>
    <x v="41"/>
    <s v="2023-04-18"/>
    <s v="2023-04-18"/>
    <s v="2023-04-18"/>
    <n v="125.1"/>
    <n v="-125.1"/>
    <n v="0"/>
    <n v="13"/>
    <n v="835"/>
    <x v="0"/>
    <n v="0"/>
    <n v="0"/>
    <x v="2"/>
    <x v="0"/>
    <x v="0"/>
    <x v="0"/>
    <s v="70"/>
    <s v="HOME"/>
    <s v="MEDIUM"/>
    <s v=""/>
    <s v=""/>
    <s v=""/>
    <s v="JO"/>
  </r>
  <r>
    <s v="50000"/>
    <s v="Relecloud"/>
    <x v="42"/>
    <s v="2023-04-19"/>
    <s v="2023-04-19"/>
    <s v="2023-04-19"/>
    <n v="308.25"/>
    <n v="-308.25"/>
    <n v="0"/>
    <n v="16"/>
    <n v="834"/>
    <x v="0"/>
    <n v="0"/>
    <n v="0"/>
    <x v="3"/>
    <x v="0"/>
    <x v="0"/>
    <x v="0"/>
    <s v="40"/>
    <s v="OFFICE"/>
    <s v="MEDIUM"/>
    <s v=""/>
    <s v=""/>
    <s v=""/>
    <s v="JO"/>
  </r>
  <r>
    <s v="10000"/>
    <s v="Adatum Corporation"/>
    <x v="43"/>
    <s v="2023-04-20"/>
    <s v="2023-04-20"/>
    <s v="2023-04-20"/>
    <n v="16162"/>
    <n v="-16162"/>
    <n v="0"/>
    <n v="10"/>
    <n v="833"/>
    <x v="0"/>
    <n v="0"/>
    <n v="0"/>
    <x v="1"/>
    <x v="0"/>
    <x v="0"/>
    <x v="0"/>
    <s v="40"/>
    <s v=""/>
    <s v="MEDIUM"/>
    <s v=""/>
    <s v=""/>
    <s v=""/>
    <s v="JO"/>
  </r>
  <r>
    <s v="20000"/>
    <s v="Trey Research"/>
    <x v="44"/>
    <s v="2023-04-21"/>
    <s v="2023-04-21"/>
    <s v="2023-04-21"/>
    <n v="2336.63"/>
    <n v="-2336.63"/>
    <n v="0"/>
    <n v="8"/>
    <n v="832"/>
    <x v="0"/>
    <n v="0"/>
    <n v="0"/>
    <x v="0"/>
    <x v="0"/>
    <x v="0"/>
    <x v="0"/>
    <s v="40"/>
    <s v=""/>
    <s v="LARGE"/>
    <s v=""/>
    <s v=""/>
    <s v=""/>
    <s v="JO"/>
  </r>
  <r>
    <s v="50000"/>
    <s v="Relecloud"/>
    <x v="45"/>
    <s v="2023-04-23"/>
    <s v="2023-04-23"/>
    <s v="2023-04-23"/>
    <n v="3165.75"/>
    <n v="-3165.75"/>
    <n v="0"/>
    <n v="16"/>
    <n v="830"/>
    <x v="0"/>
    <n v="0"/>
    <n v="0"/>
    <x v="3"/>
    <x v="0"/>
    <x v="0"/>
    <x v="0"/>
    <s v="40"/>
    <s v="OFFICE"/>
    <s v="MEDIUM"/>
    <s v=""/>
    <s v=""/>
    <s v=""/>
    <s v="JO"/>
  </r>
  <r>
    <s v="40000"/>
    <s v="Alpine Ski House"/>
    <x v="46"/>
    <s v="2023-04-23"/>
    <s v="2023-04-23"/>
    <s v="2023-04-23"/>
    <n v="3237.6"/>
    <n v="-3237.6"/>
    <n v="0"/>
    <n v="18"/>
    <n v="830"/>
    <x v="0"/>
    <n v="0"/>
    <n v="0"/>
    <x v="4"/>
    <x v="0"/>
    <x v="0"/>
    <x v="0"/>
    <s v="30"/>
    <s v=""/>
    <s v="SMALL"/>
    <s v=""/>
    <s v=""/>
    <s v=""/>
    <s v="JO"/>
  </r>
  <r>
    <s v="20000"/>
    <s v="Trey Research"/>
    <x v="47"/>
    <s v="2023-04-24"/>
    <s v="2023-04-24"/>
    <s v="2023-04-24"/>
    <n v="938.25"/>
    <n v="-938.25"/>
    <n v="0"/>
    <n v="8"/>
    <n v="829"/>
    <x v="0"/>
    <n v="0"/>
    <n v="0"/>
    <x v="0"/>
    <x v="0"/>
    <x v="0"/>
    <x v="0"/>
    <s v="40"/>
    <s v=""/>
    <s v="LARGE"/>
    <s v=""/>
    <s v=""/>
    <s v=""/>
    <s v="JO"/>
  </r>
  <r>
    <s v="30000"/>
    <s v="School of Fine Art"/>
    <x v="48"/>
    <s v="2023-04-24"/>
    <s v="2023-04-24"/>
    <s v="2023-04-24"/>
    <n v="9178"/>
    <n v="-9178"/>
    <n v="0"/>
    <n v="13"/>
    <n v="829"/>
    <x v="0"/>
    <n v="0"/>
    <n v="0"/>
    <x v="2"/>
    <x v="0"/>
    <x v="0"/>
    <x v="0"/>
    <s v="70"/>
    <s v="HOME"/>
    <s v="MEDIUM"/>
    <s v=""/>
    <s v=""/>
    <s v=""/>
    <s v="JO"/>
  </r>
  <r>
    <s v="50000"/>
    <s v="Relecloud"/>
    <x v="49"/>
    <s v="2023-04-27"/>
    <s v="2023-04-27"/>
    <s v="2023-04-27"/>
    <n v="2202"/>
    <n v="-2202"/>
    <n v="0"/>
    <n v="16"/>
    <n v="826"/>
    <x v="0"/>
    <n v="0"/>
    <n v="0"/>
    <x v="3"/>
    <x v="0"/>
    <x v="0"/>
    <x v="0"/>
    <s v="40"/>
    <s v="OFFICE"/>
    <s v="MEDIUM"/>
    <s v=""/>
    <s v=""/>
    <s v=""/>
    <s v="JO"/>
  </r>
  <r>
    <s v="30000"/>
    <s v="School of Fine Art"/>
    <x v="50"/>
    <s v="2023-04-27"/>
    <s v="2023-04-27"/>
    <s v="2023-04-27"/>
    <n v="3225.6"/>
    <n v="-3225.6"/>
    <n v="0"/>
    <n v="13"/>
    <n v="826"/>
    <x v="0"/>
    <n v="0"/>
    <n v="0"/>
    <x v="2"/>
    <x v="0"/>
    <x v="0"/>
    <x v="0"/>
    <s v="70"/>
    <s v="HOME"/>
    <s v="MEDIUM"/>
    <s v=""/>
    <s v=""/>
    <s v=""/>
    <s v="JO"/>
  </r>
  <r>
    <s v="30000"/>
    <s v="School of Fine Art"/>
    <x v="51"/>
    <s v="2023-05-01"/>
    <s v="2023-05-01"/>
    <s v="2023-05-01"/>
    <n v="250.2"/>
    <n v="-250.2"/>
    <n v="0"/>
    <n v="13"/>
    <n v="822"/>
    <x v="0"/>
    <n v="0"/>
    <n v="0"/>
    <x v="2"/>
    <x v="0"/>
    <x v="0"/>
    <x v="0"/>
    <s v="70"/>
    <s v="HOME"/>
    <s v="MEDIUM"/>
    <s v=""/>
    <s v=""/>
    <s v=""/>
    <s v="JO"/>
  </r>
  <r>
    <s v="20000"/>
    <s v="Trey Research"/>
    <x v="52"/>
    <s v="2023-05-17"/>
    <s v="2023-05-17"/>
    <s v="2023-05-17"/>
    <n v="133.5"/>
    <n v="-133.5"/>
    <n v="0"/>
    <n v="8"/>
    <n v="806"/>
    <x v="0"/>
    <n v="0"/>
    <n v="0"/>
    <x v="0"/>
    <x v="0"/>
    <x v="0"/>
    <x v="0"/>
    <s v="40"/>
    <s v=""/>
    <s v="LARGE"/>
    <s v=""/>
    <s v=""/>
    <s v=""/>
    <s v="JO"/>
  </r>
  <r>
    <s v="10000"/>
    <s v="Adatum Corporation"/>
    <x v="53"/>
    <s v="2023-05-18"/>
    <s v="2023-05-18"/>
    <s v="2023-05-18"/>
    <n v="625.5"/>
    <n v="-625.5"/>
    <n v="0"/>
    <n v="10"/>
    <n v="805"/>
    <x v="0"/>
    <n v="0"/>
    <n v="0"/>
    <x v="1"/>
    <x v="0"/>
    <x v="0"/>
    <x v="0"/>
    <s v="40"/>
    <s v=""/>
    <s v="MEDIUM"/>
    <s v=""/>
    <s v=""/>
    <s v=""/>
    <s v="JO"/>
  </r>
  <r>
    <s v="30000"/>
    <s v="School of Fine Art"/>
    <x v="54"/>
    <s v="2023-05-19"/>
    <s v="2023-05-19"/>
    <s v="2023-05-19"/>
    <n v="250.2"/>
    <n v="-250.2"/>
    <n v="0"/>
    <n v="13"/>
    <n v="804"/>
    <x v="0"/>
    <n v="0"/>
    <n v="0"/>
    <x v="2"/>
    <x v="0"/>
    <x v="0"/>
    <x v="0"/>
    <s v="70"/>
    <s v="HOME"/>
    <s v="MEDIUM"/>
    <s v=""/>
    <s v=""/>
    <s v=""/>
    <s v="JO"/>
  </r>
  <r>
    <s v="50000"/>
    <s v="Relecloud"/>
    <x v="55"/>
    <s v="2023-05-20"/>
    <s v="2023-05-20"/>
    <s v="2023-05-20"/>
    <n v="308.25"/>
    <n v="-308.25"/>
    <n v="0"/>
    <n v="16"/>
    <n v="803"/>
    <x v="0"/>
    <n v="0"/>
    <n v="0"/>
    <x v="3"/>
    <x v="0"/>
    <x v="0"/>
    <x v="0"/>
    <s v="40"/>
    <s v="OFFICE"/>
    <s v="MEDIUM"/>
    <s v=""/>
    <s v=""/>
    <s v=""/>
    <s v="JO"/>
  </r>
  <r>
    <s v="40000"/>
    <s v="Alpine Ski House"/>
    <x v="56"/>
    <s v="2023-05-21"/>
    <s v="2023-05-21"/>
    <s v="2023-05-21"/>
    <n v="250.2"/>
    <n v="-250.2"/>
    <n v="0"/>
    <n v="18"/>
    <n v="802"/>
    <x v="0"/>
    <n v="0"/>
    <n v="0"/>
    <x v="4"/>
    <x v="0"/>
    <x v="0"/>
    <x v="0"/>
    <s v="30"/>
    <s v=""/>
    <s v="SMALL"/>
    <s v=""/>
    <s v=""/>
    <s v=""/>
    <s v="JO"/>
  </r>
  <r>
    <s v="20000"/>
    <s v="Trey Research"/>
    <x v="57"/>
    <s v="2023-05-22"/>
    <s v="2023-05-22"/>
    <s v="2023-05-22"/>
    <n v="1867.5"/>
    <n v="-1867.5"/>
    <n v="0"/>
    <n v="8"/>
    <n v="801"/>
    <x v="0"/>
    <n v="0"/>
    <n v="0"/>
    <x v="0"/>
    <x v="0"/>
    <x v="0"/>
    <x v="0"/>
    <s v="40"/>
    <s v=""/>
    <s v="LARGE"/>
    <s v=""/>
    <s v=""/>
    <s v=""/>
    <s v="JO"/>
  </r>
  <r>
    <s v="10000"/>
    <s v="Adatum Corporation"/>
    <x v="58"/>
    <s v="2023-05-22"/>
    <s v="2023-05-22"/>
    <s v="2023-05-22"/>
    <n v="12623.25"/>
    <n v="-12623.25"/>
    <n v="0"/>
    <n v="10"/>
    <n v="801"/>
    <x v="0"/>
    <n v="0"/>
    <n v="0"/>
    <x v="1"/>
    <x v="0"/>
    <x v="0"/>
    <x v="0"/>
    <s v="40"/>
    <s v=""/>
    <s v="MEDIUM"/>
    <s v=""/>
    <s v=""/>
    <s v=""/>
    <s v="JO"/>
  </r>
  <r>
    <s v="50000"/>
    <s v="Relecloud"/>
    <x v="59"/>
    <s v="2023-05-24"/>
    <s v="2023-05-24"/>
    <s v="2023-05-24"/>
    <n v="2110.5"/>
    <n v="-2110.5"/>
    <n v="0"/>
    <n v="16"/>
    <n v="799"/>
    <x v="0"/>
    <n v="0"/>
    <n v="0"/>
    <x v="3"/>
    <x v="0"/>
    <x v="0"/>
    <x v="0"/>
    <s v="40"/>
    <s v="OFFICE"/>
    <s v="MEDIUM"/>
    <s v=""/>
    <s v=""/>
    <s v=""/>
    <s v="JO"/>
  </r>
  <r>
    <s v="30000"/>
    <s v="School of Fine Art"/>
    <x v="60"/>
    <s v="2023-05-25"/>
    <s v="2023-05-25"/>
    <s v="2023-05-25"/>
    <n v="284.8"/>
    <n v="-284.8"/>
    <n v="0"/>
    <n v="13"/>
    <n v="798"/>
    <x v="0"/>
    <n v="0"/>
    <n v="0"/>
    <x v="2"/>
    <x v="0"/>
    <x v="0"/>
    <x v="0"/>
    <s v="70"/>
    <s v="HOME"/>
    <s v="MEDIUM"/>
    <s v=""/>
    <s v=""/>
    <s v=""/>
    <s v="JO"/>
  </r>
  <r>
    <s v="40000"/>
    <s v="Alpine Ski House"/>
    <x v="61"/>
    <s v="2023-05-25"/>
    <s v="2023-05-25"/>
    <s v="2023-05-25"/>
    <n v="3161.2"/>
    <n v="-3161.2"/>
    <n v="0"/>
    <n v="18"/>
    <n v="798"/>
    <x v="0"/>
    <n v="0"/>
    <n v="0"/>
    <x v="4"/>
    <x v="0"/>
    <x v="0"/>
    <x v="0"/>
    <s v="30"/>
    <s v=""/>
    <s v="SMALL"/>
    <s v=""/>
    <s v=""/>
    <s v=""/>
    <s v="JO"/>
  </r>
  <r>
    <s v="20000"/>
    <s v="Trey Research"/>
    <x v="62"/>
    <s v="2023-05-27"/>
    <s v="2023-05-27"/>
    <s v="2023-05-27"/>
    <n v="625.5"/>
    <n v="-625.5"/>
    <n v="0"/>
    <n v="8"/>
    <n v="796"/>
    <x v="0"/>
    <n v="0"/>
    <n v="0"/>
    <x v="0"/>
    <x v="0"/>
    <x v="0"/>
    <x v="0"/>
    <s v="40"/>
    <s v=""/>
    <s v="LARGE"/>
    <s v=""/>
    <s v=""/>
    <s v=""/>
    <s v="JO"/>
  </r>
  <r>
    <s v="30000"/>
    <s v="School of Fine Art"/>
    <x v="63"/>
    <s v="2023-05-28"/>
    <s v="2023-05-28"/>
    <s v="2023-05-28"/>
    <n v="9388.9"/>
    <n v="-9388.9"/>
    <n v="0"/>
    <n v="13"/>
    <n v="795"/>
    <x v="0"/>
    <n v="0"/>
    <n v="0"/>
    <x v="2"/>
    <x v="0"/>
    <x v="0"/>
    <x v="0"/>
    <s v="70"/>
    <s v="HOME"/>
    <s v="MEDIUM"/>
    <s v=""/>
    <s v=""/>
    <s v=""/>
    <s v="JO"/>
  </r>
  <r>
    <s v="50000"/>
    <s v="Relecloud"/>
    <x v="64"/>
    <s v="2023-05-31"/>
    <s v="2023-05-31"/>
    <s v="2023-05-31"/>
    <n v="2202"/>
    <n v="-2202"/>
    <n v="0"/>
    <n v="16"/>
    <n v="792"/>
    <x v="0"/>
    <n v="0"/>
    <n v="0"/>
    <x v="3"/>
    <x v="0"/>
    <x v="0"/>
    <x v="0"/>
    <s v="40"/>
    <s v="OFFICE"/>
    <s v="MEDIUM"/>
    <s v=""/>
    <s v=""/>
    <s v=""/>
    <s v="JO"/>
  </r>
  <r>
    <s v="30000"/>
    <s v="School of Fine Art"/>
    <x v="65"/>
    <s v="2023-06-01"/>
    <s v="2023-06-01"/>
    <s v="2023-06-01"/>
    <n v="1113.3"/>
    <n v="-1113.3"/>
    <n v="0"/>
    <n v="13"/>
    <n v="791"/>
    <x v="0"/>
    <n v="0"/>
    <n v="0"/>
    <x v="2"/>
    <x v="0"/>
    <x v="0"/>
    <x v="0"/>
    <s v="70"/>
    <s v="HOME"/>
    <s v="MEDIUM"/>
    <s v=""/>
    <s v=""/>
    <s v=""/>
    <s v="JO"/>
  </r>
  <r>
    <s v="20000"/>
    <s v="Trey Research"/>
    <x v="66"/>
    <s v="2023-06-16"/>
    <s v="2023-06-16"/>
    <s v="2023-06-16"/>
    <n v="133.5"/>
    <n v="-133.5"/>
    <n v="0"/>
    <n v="8"/>
    <n v="776"/>
    <x v="0"/>
    <n v="0"/>
    <n v="0"/>
    <x v="0"/>
    <x v="0"/>
    <x v="0"/>
    <x v="0"/>
    <s v="40"/>
    <s v=""/>
    <s v="LARGE"/>
    <s v=""/>
    <s v=""/>
    <s v=""/>
    <s v="JO"/>
  </r>
  <r>
    <s v="30000"/>
    <s v="School of Fine Art"/>
    <x v="67"/>
    <s v="2023-06-18"/>
    <s v="2023-06-18"/>
    <s v="2023-06-18"/>
    <n v="250.2"/>
    <n v="-250.2"/>
    <n v="0"/>
    <n v="13"/>
    <n v="774"/>
    <x v="0"/>
    <n v="0"/>
    <n v="0"/>
    <x v="2"/>
    <x v="0"/>
    <x v="0"/>
    <x v="0"/>
    <s v="70"/>
    <s v="HOME"/>
    <s v="MEDIUM"/>
    <s v=""/>
    <s v=""/>
    <s v=""/>
    <s v="JO"/>
  </r>
  <r>
    <s v="50000"/>
    <s v="Relecloud"/>
    <x v="68"/>
    <s v="2023-06-19"/>
    <s v="2023-06-19"/>
    <s v="2023-06-19"/>
    <n v="308.25"/>
    <n v="-308.25"/>
    <n v="0"/>
    <n v="16"/>
    <n v="773"/>
    <x v="0"/>
    <n v="0"/>
    <n v="0"/>
    <x v="3"/>
    <x v="0"/>
    <x v="0"/>
    <x v="0"/>
    <s v="40"/>
    <s v="OFFICE"/>
    <s v="MEDIUM"/>
    <s v=""/>
    <s v=""/>
    <s v=""/>
    <s v="JO"/>
  </r>
  <r>
    <s v="10000"/>
    <s v="Adatum Corporation"/>
    <x v="69"/>
    <s v="2023-06-20"/>
    <s v="2023-06-20"/>
    <s v="2023-06-20"/>
    <n v="13248.75"/>
    <n v="-13248.75"/>
    <n v="0"/>
    <n v="10"/>
    <n v="772"/>
    <x v="0"/>
    <n v="0"/>
    <n v="0"/>
    <x v="1"/>
    <x v="0"/>
    <x v="0"/>
    <x v="0"/>
    <s v="40"/>
    <s v=""/>
    <s v="MEDIUM"/>
    <s v=""/>
    <s v=""/>
    <s v=""/>
    <s v="JO"/>
  </r>
  <r>
    <s v="20000"/>
    <s v="Trey Research"/>
    <x v="70"/>
    <s v="2023-06-21"/>
    <s v="2023-06-21"/>
    <s v="2023-06-21"/>
    <n v="13248.75"/>
    <n v="-13248.75"/>
    <n v="0"/>
    <n v="8"/>
    <n v="771"/>
    <x v="0"/>
    <n v="0"/>
    <n v="0"/>
    <x v="0"/>
    <x v="0"/>
    <x v="0"/>
    <x v="0"/>
    <s v="40"/>
    <s v=""/>
    <s v="LARGE"/>
    <s v=""/>
    <s v=""/>
    <s v=""/>
    <s v="JO"/>
  </r>
  <r>
    <s v="50000"/>
    <s v="Relecloud"/>
    <x v="71"/>
    <s v="2023-06-23"/>
    <s v="2023-06-23"/>
    <s v="2023-06-23"/>
    <n v="1758.75"/>
    <n v="-1758.75"/>
    <n v="0"/>
    <n v="16"/>
    <n v="769"/>
    <x v="0"/>
    <n v="0"/>
    <n v="0"/>
    <x v="3"/>
    <x v="0"/>
    <x v="0"/>
    <x v="0"/>
    <s v="40"/>
    <s v="OFFICE"/>
    <s v="MEDIUM"/>
    <s v=""/>
    <s v=""/>
    <s v=""/>
    <s v="JO"/>
  </r>
  <r>
    <s v="40000"/>
    <s v="Alpine Ski House"/>
    <x v="72"/>
    <s v="2023-06-23"/>
    <s v="2023-06-23"/>
    <s v="2023-06-23"/>
    <n v="2991"/>
    <n v="-2991"/>
    <n v="0"/>
    <n v="18"/>
    <n v="769"/>
    <x v="0"/>
    <n v="0"/>
    <n v="0"/>
    <x v="4"/>
    <x v="0"/>
    <x v="0"/>
    <x v="0"/>
    <s v="30"/>
    <s v=""/>
    <s v="SMALL"/>
    <s v=""/>
    <s v=""/>
    <s v=""/>
    <s v="JO"/>
  </r>
  <r>
    <s v="20000"/>
    <s v="Trey Research"/>
    <x v="73"/>
    <s v="2023-06-24"/>
    <s v="2023-06-24"/>
    <s v="2023-06-24"/>
    <n v="625.5"/>
    <n v="-625.5"/>
    <n v="0"/>
    <n v="8"/>
    <n v="768"/>
    <x v="0"/>
    <n v="0"/>
    <n v="0"/>
    <x v="0"/>
    <x v="0"/>
    <x v="0"/>
    <x v="0"/>
    <s v="40"/>
    <s v=""/>
    <s v="LARGE"/>
    <s v=""/>
    <s v=""/>
    <s v=""/>
    <s v="JO"/>
  </r>
  <r>
    <s v="30000"/>
    <s v="School of Fine Art"/>
    <x v="74"/>
    <s v="2023-06-24"/>
    <s v="2023-06-24"/>
    <s v="2023-06-24"/>
    <n v="8528.6"/>
    <n v="-8528.6"/>
    <n v="0"/>
    <n v="13"/>
    <n v="768"/>
    <x v="0"/>
    <n v="0"/>
    <n v="0"/>
    <x v="2"/>
    <x v="0"/>
    <x v="0"/>
    <x v="0"/>
    <s v="70"/>
    <s v="HOME"/>
    <s v="MEDIUM"/>
    <s v=""/>
    <s v=""/>
    <s v=""/>
    <s v="JO"/>
  </r>
  <r>
    <s v="50000"/>
    <s v="Relecloud"/>
    <x v="75"/>
    <s v="2023-06-27"/>
    <s v="2023-06-27"/>
    <s v="2023-06-27"/>
    <n v="1676.5"/>
    <n v="-1676.5"/>
    <n v="0"/>
    <n v="16"/>
    <n v="765"/>
    <x v="0"/>
    <n v="0"/>
    <n v="0"/>
    <x v="3"/>
    <x v="0"/>
    <x v="0"/>
    <x v="0"/>
    <s v="40"/>
    <s v="OFFICE"/>
    <s v="MEDIUM"/>
    <s v=""/>
    <s v=""/>
    <s v=""/>
    <s v="JO"/>
  </r>
  <r>
    <s v="30000"/>
    <s v="School of Fine Art"/>
    <x v="76"/>
    <s v="2023-06-27"/>
    <s v="2023-06-27"/>
    <s v="2023-06-27"/>
    <n v="2977.2"/>
    <n v="-2977.2"/>
    <n v="0"/>
    <n v="13"/>
    <n v="765"/>
    <x v="0"/>
    <n v="0"/>
    <n v="0"/>
    <x v="2"/>
    <x v="0"/>
    <x v="0"/>
    <x v="0"/>
    <s v="70"/>
    <s v="HOME"/>
    <s v="MEDIUM"/>
    <s v=""/>
    <s v=""/>
    <s v=""/>
    <s v="JO"/>
  </r>
  <r>
    <s v="30000"/>
    <s v="School of Fine Art"/>
    <x v="77"/>
    <s v="2023-07-01"/>
    <s v="2023-07-01"/>
    <s v="2023-07-01"/>
    <n v="250.2"/>
    <n v="-250.2"/>
    <n v="0"/>
    <n v="13"/>
    <n v="761"/>
    <x v="0"/>
    <n v="0"/>
    <n v="0"/>
    <x v="2"/>
    <x v="0"/>
    <x v="0"/>
    <x v="0"/>
    <s v="70"/>
    <s v="HOME"/>
    <s v="MEDIUM"/>
    <s v=""/>
    <s v=""/>
    <s v=""/>
    <s v="JO"/>
  </r>
  <r>
    <s v="20000"/>
    <s v="Trey Research"/>
    <x v="78"/>
    <s v="2023-07-17"/>
    <s v="2023-07-17"/>
    <s v="2023-07-17"/>
    <n v="133.5"/>
    <n v="-133.5"/>
    <n v="0"/>
    <n v="8"/>
    <n v="745"/>
    <x v="0"/>
    <n v="0"/>
    <n v="0"/>
    <x v="0"/>
    <x v="0"/>
    <x v="0"/>
    <x v="0"/>
    <s v="40"/>
    <s v=""/>
    <s v="LARGE"/>
    <s v=""/>
    <s v=""/>
    <s v=""/>
    <s v="JO"/>
  </r>
  <r>
    <s v="10000"/>
    <s v="Adatum Corporation"/>
    <x v="79"/>
    <s v="2023-07-18"/>
    <s v="2023-07-18"/>
    <s v="2023-07-18"/>
    <n v="625.5"/>
    <n v="-625.5"/>
    <n v="0"/>
    <n v="10"/>
    <n v="744"/>
    <x v="0"/>
    <n v="0"/>
    <n v="0"/>
    <x v="1"/>
    <x v="0"/>
    <x v="0"/>
    <x v="0"/>
    <s v="40"/>
    <s v=""/>
    <s v="MEDIUM"/>
    <s v=""/>
    <s v=""/>
    <s v=""/>
    <s v="JO"/>
  </r>
  <r>
    <s v="30000"/>
    <s v="School of Fine Art"/>
    <x v="80"/>
    <s v="2023-07-19"/>
    <s v="2023-07-19"/>
    <s v="2023-07-19"/>
    <n v="125.1"/>
    <n v="-125.1"/>
    <n v="0"/>
    <n v="13"/>
    <n v="743"/>
    <x v="0"/>
    <n v="0"/>
    <n v="0"/>
    <x v="2"/>
    <x v="0"/>
    <x v="0"/>
    <x v="0"/>
    <s v="70"/>
    <s v="HOME"/>
    <s v="MEDIUM"/>
    <s v=""/>
    <s v=""/>
    <s v=""/>
    <s v="JO"/>
  </r>
  <r>
    <s v="50000"/>
    <s v="Relecloud"/>
    <x v="81"/>
    <s v="2023-07-20"/>
    <s v="2023-07-20"/>
    <s v="2023-07-20"/>
    <n v="308.25"/>
    <n v="-308.25"/>
    <n v="0"/>
    <n v="16"/>
    <n v="742"/>
    <x v="0"/>
    <n v="0"/>
    <n v="0"/>
    <x v="3"/>
    <x v="0"/>
    <x v="0"/>
    <x v="0"/>
    <s v="40"/>
    <s v="OFFICE"/>
    <s v="MEDIUM"/>
    <s v=""/>
    <s v=""/>
    <s v=""/>
    <s v="JO"/>
  </r>
  <r>
    <s v="40000"/>
    <s v="Alpine Ski House"/>
    <x v="82"/>
    <s v="2023-07-21"/>
    <s v="2023-07-21"/>
    <s v="2023-07-21"/>
    <n v="250.2"/>
    <n v="-250.2"/>
    <n v="0"/>
    <n v="18"/>
    <n v="741"/>
    <x v="0"/>
    <n v="0"/>
    <n v="0"/>
    <x v="4"/>
    <x v="0"/>
    <x v="0"/>
    <x v="0"/>
    <s v="30"/>
    <s v=""/>
    <s v="SMALL"/>
    <s v=""/>
    <s v=""/>
    <s v=""/>
    <s v="JO"/>
  </r>
  <r>
    <s v="20000"/>
    <s v="Trey Research"/>
    <x v="83"/>
    <s v="2023-07-22"/>
    <s v="2023-07-22"/>
    <s v="2023-07-22"/>
    <n v="1713.38"/>
    <n v="-1713.38"/>
    <n v="0"/>
    <n v="8"/>
    <n v="740"/>
    <x v="0"/>
    <n v="0"/>
    <n v="0"/>
    <x v="0"/>
    <x v="0"/>
    <x v="0"/>
    <x v="0"/>
    <s v="40"/>
    <s v=""/>
    <s v="LARGE"/>
    <s v=""/>
    <s v=""/>
    <s v=""/>
    <s v="JO"/>
  </r>
  <r>
    <s v="10000"/>
    <s v="Adatum Corporation"/>
    <x v="84"/>
    <s v="2023-07-22"/>
    <s v="2023-07-22"/>
    <s v="2023-07-22"/>
    <n v="9712.25"/>
    <n v="-9712.25"/>
    <n v="0"/>
    <n v="10"/>
    <n v="740"/>
    <x v="0"/>
    <n v="0"/>
    <n v="0"/>
    <x v="1"/>
    <x v="0"/>
    <x v="0"/>
    <x v="0"/>
    <s v="40"/>
    <s v=""/>
    <s v="MEDIUM"/>
    <s v=""/>
    <s v=""/>
    <s v=""/>
    <s v="JO"/>
  </r>
  <r>
    <s v="50000"/>
    <s v="Relecloud"/>
    <x v="85"/>
    <s v="2023-07-24"/>
    <s v="2023-07-24"/>
    <s v="2023-07-24"/>
    <n v="2462.25"/>
    <n v="-2462.25"/>
    <n v="0"/>
    <n v="16"/>
    <n v="738"/>
    <x v="0"/>
    <n v="0"/>
    <n v="0"/>
    <x v="3"/>
    <x v="0"/>
    <x v="0"/>
    <x v="0"/>
    <s v="40"/>
    <s v="OFFICE"/>
    <s v="MEDIUM"/>
    <s v=""/>
    <s v=""/>
    <s v=""/>
    <s v="JO"/>
  </r>
  <r>
    <s v="30000"/>
    <s v="School of Fine Art"/>
    <x v="86"/>
    <s v="2023-07-25"/>
    <s v="2023-07-25"/>
    <s v="2023-07-25"/>
    <n v="284.8"/>
    <n v="-284.8"/>
    <n v="0"/>
    <n v="13"/>
    <n v="737"/>
    <x v="0"/>
    <n v="0"/>
    <n v="0"/>
    <x v="2"/>
    <x v="0"/>
    <x v="0"/>
    <x v="0"/>
    <s v="70"/>
    <s v="HOME"/>
    <s v="MEDIUM"/>
    <s v=""/>
    <s v=""/>
    <s v=""/>
    <s v="JO"/>
  </r>
  <r>
    <s v="40000"/>
    <s v="Alpine Ski House"/>
    <x v="87"/>
    <s v="2023-07-25"/>
    <s v="2023-07-25"/>
    <s v="2023-07-25"/>
    <n v="2494.1999999999998"/>
    <n v="-2494.1999999999998"/>
    <n v="0"/>
    <n v="18"/>
    <n v="737"/>
    <x v="0"/>
    <n v="0"/>
    <n v="0"/>
    <x v="4"/>
    <x v="0"/>
    <x v="0"/>
    <x v="0"/>
    <s v="30"/>
    <s v=""/>
    <s v="SMALL"/>
    <s v=""/>
    <s v=""/>
    <s v=""/>
    <s v="JO"/>
  </r>
  <r>
    <s v="20000"/>
    <s v="Trey Research"/>
    <x v="88"/>
    <s v="2023-07-27"/>
    <s v="2023-07-27"/>
    <s v="2023-07-27"/>
    <n v="625.5"/>
    <n v="-625.5"/>
    <n v="0"/>
    <n v="8"/>
    <n v="735"/>
    <x v="0"/>
    <n v="0"/>
    <n v="0"/>
    <x v="0"/>
    <x v="0"/>
    <x v="0"/>
    <x v="0"/>
    <s v="40"/>
    <s v=""/>
    <s v="LARGE"/>
    <s v=""/>
    <s v=""/>
    <s v=""/>
    <s v="JO"/>
  </r>
  <r>
    <s v="30000"/>
    <s v="School of Fine Art"/>
    <x v="89"/>
    <s v="2023-07-28"/>
    <s v="2023-07-28"/>
    <s v="2023-07-28"/>
    <n v="6811.7"/>
    <n v="-6811.7"/>
    <n v="0"/>
    <n v="13"/>
    <n v="734"/>
    <x v="0"/>
    <n v="0"/>
    <n v="0"/>
    <x v="2"/>
    <x v="0"/>
    <x v="0"/>
    <x v="0"/>
    <s v="70"/>
    <s v="HOME"/>
    <s v="MEDIUM"/>
    <s v=""/>
    <s v=""/>
    <s v=""/>
    <s v="JO"/>
  </r>
  <r>
    <s v="50000"/>
    <s v="Relecloud"/>
    <x v="90"/>
    <s v="2023-07-31"/>
    <s v="2023-07-31"/>
    <s v="2023-07-31"/>
    <n v="1363.75"/>
    <n v="-1363.75"/>
    <n v="0"/>
    <n v="16"/>
    <n v="731"/>
    <x v="0"/>
    <n v="0"/>
    <n v="0"/>
    <x v="3"/>
    <x v="0"/>
    <x v="0"/>
    <x v="0"/>
    <s v="40"/>
    <s v="OFFICE"/>
    <s v="MEDIUM"/>
    <s v=""/>
    <s v=""/>
    <s v=""/>
    <s v="JO"/>
  </r>
  <r>
    <s v="30000"/>
    <s v="School of Fine Art"/>
    <x v="91"/>
    <s v="2023-08-01"/>
    <s v="2023-08-01"/>
    <s v="2023-08-01"/>
    <n v="741.6"/>
    <n v="-741.6"/>
    <n v="0"/>
    <n v="13"/>
    <n v="730"/>
    <x v="0"/>
    <n v="0"/>
    <n v="0"/>
    <x v="2"/>
    <x v="0"/>
    <x v="0"/>
    <x v="0"/>
    <s v="70"/>
    <s v="HOME"/>
    <s v="MEDIUM"/>
    <s v=""/>
    <s v=""/>
    <s v=""/>
    <s v="JO"/>
  </r>
  <r>
    <s v="20000"/>
    <s v="Trey Research"/>
    <x v="92"/>
    <s v="2023-08-17"/>
    <s v="2023-08-17"/>
    <s v="2023-08-17"/>
    <n v="133.5"/>
    <n v="-133.5"/>
    <n v="0"/>
    <n v="8"/>
    <n v="714"/>
    <x v="0"/>
    <n v="0"/>
    <n v="0"/>
    <x v="0"/>
    <x v="0"/>
    <x v="0"/>
    <x v="0"/>
    <s v="40"/>
    <s v=""/>
    <s v="LARGE"/>
    <s v=""/>
    <s v=""/>
    <s v=""/>
    <s v="JO"/>
  </r>
  <r>
    <s v="10000"/>
    <s v="Adatum Corporation"/>
    <x v="93"/>
    <s v="2023-08-18"/>
    <s v="2023-08-18"/>
    <s v="2023-08-18"/>
    <n v="625.5"/>
    <n v="-625.5"/>
    <n v="0"/>
    <n v="10"/>
    <n v="713"/>
    <x v="0"/>
    <n v="0"/>
    <n v="0"/>
    <x v="1"/>
    <x v="0"/>
    <x v="0"/>
    <x v="0"/>
    <s v="40"/>
    <s v=""/>
    <s v="MEDIUM"/>
    <s v=""/>
    <s v=""/>
    <s v=""/>
    <s v="JO"/>
  </r>
  <r>
    <s v="30000"/>
    <s v="School of Fine Art"/>
    <x v="94"/>
    <s v="2023-08-19"/>
    <s v="2023-08-19"/>
    <s v="2023-08-19"/>
    <n v="125.1"/>
    <n v="-125.1"/>
    <n v="0"/>
    <n v="13"/>
    <n v="712"/>
    <x v="0"/>
    <n v="0"/>
    <n v="0"/>
    <x v="2"/>
    <x v="0"/>
    <x v="0"/>
    <x v="0"/>
    <s v="70"/>
    <s v="HOME"/>
    <s v="MEDIUM"/>
    <s v=""/>
    <s v=""/>
    <s v=""/>
    <s v="JO"/>
  </r>
  <r>
    <s v="50000"/>
    <s v="Relecloud"/>
    <x v="95"/>
    <s v="2023-08-20"/>
    <s v="2023-08-20"/>
    <s v="2023-08-20"/>
    <n v="308.25"/>
    <n v="-308.25"/>
    <n v="0"/>
    <n v="16"/>
    <n v="711"/>
    <x v="0"/>
    <n v="0"/>
    <n v="0"/>
    <x v="3"/>
    <x v="0"/>
    <x v="0"/>
    <x v="0"/>
    <s v="40"/>
    <s v="OFFICE"/>
    <s v="MEDIUM"/>
    <s v=""/>
    <s v=""/>
    <s v=""/>
    <s v="JO"/>
  </r>
  <r>
    <s v="40000"/>
    <s v="Alpine Ski House"/>
    <x v="96"/>
    <s v="2023-08-21"/>
    <s v="2023-08-21"/>
    <s v="2023-08-21"/>
    <n v="250.2"/>
    <n v="-250.2"/>
    <n v="0"/>
    <n v="18"/>
    <n v="710"/>
    <x v="0"/>
    <n v="0"/>
    <n v="0"/>
    <x v="4"/>
    <x v="0"/>
    <x v="0"/>
    <x v="0"/>
    <s v="30"/>
    <s v=""/>
    <s v="SMALL"/>
    <s v=""/>
    <s v=""/>
    <s v=""/>
    <s v="JO"/>
  </r>
  <r>
    <s v="20000"/>
    <s v="Trey Research"/>
    <x v="97"/>
    <s v="2023-08-22"/>
    <s v="2023-08-22"/>
    <s v="2023-08-22"/>
    <n v="2026.13"/>
    <n v="-2026.13"/>
    <n v="0"/>
    <n v="8"/>
    <n v="709"/>
    <x v="0"/>
    <n v="0"/>
    <n v="0"/>
    <x v="0"/>
    <x v="0"/>
    <x v="0"/>
    <x v="0"/>
    <s v="40"/>
    <s v=""/>
    <s v="LARGE"/>
    <s v=""/>
    <s v=""/>
    <s v=""/>
    <s v="JO"/>
  </r>
  <r>
    <s v="10000"/>
    <s v="Adatum Corporation"/>
    <x v="98"/>
    <s v="2023-08-22"/>
    <s v="2023-08-22"/>
    <s v="2023-08-22"/>
    <n v="10845.63"/>
    <n v="-10845.63"/>
    <n v="0"/>
    <n v="10"/>
    <n v="709"/>
    <x v="0"/>
    <n v="0"/>
    <n v="0"/>
    <x v="1"/>
    <x v="0"/>
    <x v="0"/>
    <x v="0"/>
    <s v="40"/>
    <s v=""/>
    <s v="MEDIUM"/>
    <s v=""/>
    <s v=""/>
    <s v=""/>
    <s v="JO"/>
  </r>
  <r>
    <s v="50000"/>
    <s v="Relecloud"/>
    <x v="99"/>
    <s v="2023-08-24"/>
    <s v="2023-08-24"/>
    <s v="2023-08-24"/>
    <n v="2462.25"/>
    <n v="-2462.25"/>
    <n v="0"/>
    <n v="16"/>
    <n v="707"/>
    <x v="0"/>
    <n v="0"/>
    <n v="0"/>
    <x v="3"/>
    <x v="0"/>
    <x v="0"/>
    <x v="0"/>
    <s v="40"/>
    <s v="OFFICE"/>
    <s v="MEDIUM"/>
    <s v=""/>
    <s v=""/>
    <s v=""/>
    <s v="JO"/>
  </r>
  <r>
    <s v="30000"/>
    <s v="School of Fine Art"/>
    <x v="100"/>
    <s v="2023-08-25"/>
    <s v="2023-08-25"/>
    <s v="2023-08-25"/>
    <n v="249.2"/>
    <n v="-249.2"/>
    <n v="0"/>
    <n v="13"/>
    <n v="706"/>
    <x v="0"/>
    <n v="0"/>
    <n v="0"/>
    <x v="2"/>
    <x v="0"/>
    <x v="0"/>
    <x v="0"/>
    <s v="70"/>
    <s v="HOME"/>
    <s v="MEDIUM"/>
    <s v=""/>
    <s v=""/>
    <s v=""/>
    <s v="JO"/>
  </r>
  <r>
    <s v="40000"/>
    <s v="Alpine Ski House"/>
    <x v="101"/>
    <s v="2023-08-25"/>
    <s v="2023-08-25"/>
    <s v="2023-08-25"/>
    <n v="2864.1"/>
    <n v="-2864.1"/>
    <n v="0"/>
    <n v="18"/>
    <n v="706"/>
    <x v="0"/>
    <n v="0"/>
    <n v="0"/>
    <x v="4"/>
    <x v="0"/>
    <x v="0"/>
    <x v="0"/>
    <s v="30"/>
    <s v=""/>
    <s v="SMALL"/>
    <s v=""/>
    <s v=""/>
    <s v=""/>
    <s v="JO"/>
  </r>
  <r>
    <s v="20000"/>
    <s v="Trey Research"/>
    <x v="102"/>
    <s v="2023-08-27"/>
    <s v="2023-08-27"/>
    <s v="2023-08-27"/>
    <n v="625.5"/>
    <n v="-625.5"/>
    <n v="0"/>
    <n v="8"/>
    <n v="704"/>
    <x v="0"/>
    <n v="0"/>
    <n v="0"/>
    <x v="0"/>
    <x v="0"/>
    <x v="0"/>
    <x v="0"/>
    <s v="40"/>
    <s v=""/>
    <s v="LARGE"/>
    <s v=""/>
    <s v=""/>
    <s v=""/>
    <s v="JO"/>
  </r>
  <r>
    <s v="30000"/>
    <s v="School of Fine Art"/>
    <x v="103"/>
    <s v="2023-08-28"/>
    <s v="2023-08-28"/>
    <s v="2023-08-28"/>
    <n v="8492.9"/>
    <n v="-8492.9"/>
    <n v="0"/>
    <n v="13"/>
    <n v="703"/>
    <x v="0"/>
    <n v="0"/>
    <n v="0"/>
    <x v="2"/>
    <x v="0"/>
    <x v="0"/>
    <x v="0"/>
    <s v="70"/>
    <s v="HOME"/>
    <s v="MEDIUM"/>
    <s v=""/>
    <s v=""/>
    <s v=""/>
    <s v="JO"/>
  </r>
  <r>
    <s v="50000"/>
    <s v="Relecloud"/>
    <x v="104"/>
    <s v="2023-08-31"/>
    <s v="2023-08-31"/>
    <s v="2023-08-31"/>
    <n v="2045.63"/>
    <n v="-2045.63"/>
    <n v="0"/>
    <n v="16"/>
    <n v="700"/>
    <x v="0"/>
    <n v="0"/>
    <n v="0"/>
    <x v="3"/>
    <x v="0"/>
    <x v="0"/>
    <x v="0"/>
    <s v="40"/>
    <s v="OFFICE"/>
    <s v="MEDIUM"/>
    <s v=""/>
    <s v=""/>
    <s v=""/>
    <s v="JO"/>
  </r>
  <r>
    <s v="30000"/>
    <s v="School of Fine Art"/>
    <x v="105"/>
    <s v="2023-09-01"/>
    <s v="2023-09-01"/>
    <s v="2023-09-01"/>
    <n v="988.2"/>
    <n v="-988.2"/>
    <n v="0"/>
    <n v="13"/>
    <n v="699"/>
    <x v="0"/>
    <n v="0"/>
    <n v="0"/>
    <x v="2"/>
    <x v="0"/>
    <x v="0"/>
    <x v="0"/>
    <s v="70"/>
    <s v="HOME"/>
    <s v="MEDIUM"/>
    <s v=""/>
    <s v=""/>
    <s v=""/>
    <s v="JO"/>
  </r>
  <r>
    <s v="20000"/>
    <s v="Trey Research"/>
    <x v="106"/>
    <s v="2023-09-16"/>
    <s v="2023-09-16"/>
    <s v="2023-09-16"/>
    <n v="89"/>
    <n v="-89"/>
    <n v="0"/>
    <n v="8"/>
    <n v="684"/>
    <x v="0"/>
    <n v="0"/>
    <n v="0"/>
    <x v="0"/>
    <x v="0"/>
    <x v="0"/>
    <x v="0"/>
    <s v="40"/>
    <s v=""/>
    <s v="LARGE"/>
    <s v=""/>
    <s v=""/>
    <s v=""/>
    <s v="JO"/>
  </r>
  <r>
    <s v="30000"/>
    <s v="School of Fine Art"/>
    <x v="107"/>
    <s v="2023-09-18"/>
    <s v="2023-09-18"/>
    <s v="2023-09-18"/>
    <n v="125.1"/>
    <n v="-125.1"/>
    <n v="0"/>
    <n v="13"/>
    <n v="682"/>
    <x v="0"/>
    <n v="0"/>
    <n v="0"/>
    <x v="2"/>
    <x v="0"/>
    <x v="0"/>
    <x v="0"/>
    <s v="70"/>
    <s v="HOME"/>
    <s v="MEDIUM"/>
    <s v=""/>
    <s v=""/>
    <s v=""/>
    <s v="JO"/>
  </r>
  <r>
    <s v="50000"/>
    <s v="Relecloud"/>
    <x v="108"/>
    <s v="2023-09-19"/>
    <s v="2023-09-19"/>
    <s v="2023-09-19"/>
    <n v="154.13"/>
    <n v="-154.13"/>
    <n v="0"/>
    <n v="16"/>
    <n v="681"/>
    <x v="0"/>
    <n v="0"/>
    <n v="0"/>
    <x v="3"/>
    <x v="0"/>
    <x v="0"/>
    <x v="0"/>
    <s v="40"/>
    <s v="OFFICE"/>
    <s v="MEDIUM"/>
    <s v=""/>
    <s v=""/>
    <s v=""/>
    <s v="JO"/>
  </r>
  <r>
    <s v="10000"/>
    <s v="Adatum Corporation"/>
    <x v="109"/>
    <s v="2023-09-20"/>
    <s v="2023-09-20"/>
    <s v="2023-09-20"/>
    <n v="9369.6299999999992"/>
    <n v="-9369.6299999999992"/>
    <n v="0"/>
    <n v="10"/>
    <n v="680"/>
    <x v="0"/>
    <n v="0"/>
    <n v="0"/>
    <x v="1"/>
    <x v="0"/>
    <x v="0"/>
    <x v="0"/>
    <s v="40"/>
    <s v=""/>
    <s v="MEDIUM"/>
    <s v=""/>
    <s v=""/>
    <s v=""/>
    <s v="JO"/>
  </r>
  <r>
    <s v="20000"/>
    <s v="Trey Research"/>
    <x v="110"/>
    <s v="2023-09-21"/>
    <s v="2023-09-21"/>
    <s v="2023-09-21"/>
    <n v="1246.5"/>
    <n v="-1246.5"/>
    <n v="0"/>
    <n v="8"/>
    <n v="679"/>
    <x v="0"/>
    <n v="0"/>
    <n v="0"/>
    <x v="0"/>
    <x v="0"/>
    <x v="0"/>
    <x v="0"/>
    <s v="40"/>
    <s v=""/>
    <s v="LARGE"/>
    <s v=""/>
    <s v=""/>
    <s v=""/>
    <s v="JO"/>
  </r>
  <r>
    <s v="50000"/>
    <s v="Relecloud"/>
    <x v="111"/>
    <s v="2023-09-23"/>
    <s v="2023-09-23"/>
    <s v="2023-09-23"/>
    <n v="1055.25"/>
    <n v="-1055.25"/>
    <n v="0"/>
    <n v="16"/>
    <n v="677"/>
    <x v="0"/>
    <n v="0"/>
    <n v="0"/>
    <x v="3"/>
    <x v="0"/>
    <x v="0"/>
    <x v="0"/>
    <s v="40"/>
    <s v="OFFICE"/>
    <s v="MEDIUM"/>
    <s v=""/>
    <s v=""/>
    <s v=""/>
    <s v="JO"/>
  </r>
  <r>
    <s v="40000"/>
    <s v="Alpine Ski House"/>
    <x v="112"/>
    <s v="2023-09-23"/>
    <s v="2023-09-23"/>
    <s v="2023-09-23"/>
    <n v="2075.6"/>
    <n v="-2075.6"/>
    <n v="0"/>
    <n v="18"/>
    <n v="677"/>
    <x v="0"/>
    <n v="0"/>
    <n v="0"/>
    <x v="4"/>
    <x v="0"/>
    <x v="0"/>
    <x v="0"/>
    <s v="30"/>
    <s v=""/>
    <s v="SMALL"/>
    <s v=""/>
    <s v=""/>
    <s v=""/>
    <s v="JO"/>
  </r>
  <r>
    <s v="20000"/>
    <s v="Trey Research"/>
    <x v="113"/>
    <s v="2023-09-24"/>
    <s v="2023-09-24"/>
    <s v="2023-09-24"/>
    <n v="312.75"/>
    <n v="-312.75"/>
    <n v="0"/>
    <n v="8"/>
    <n v="676"/>
    <x v="0"/>
    <n v="0"/>
    <n v="0"/>
    <x v="0"/>
    <x v="0"/>
    <x v="0"/>
    <x v="0"/>
    <s v="40"/>
    <s v=""/>
    <s v="LARGE"/>
    <s v=""/>
    <s v=""/>
    <s v=""/>
    <s v="JO"/>
  </r>
  <r>
    <s v="30000"/>
    <s v="School of Fine Art"/>
    <x v="114"/>
    <s v="2023-09-24"/>
    <s v="2023-09-24"/>
    <s v="2023-09-24"/>
    <n v="5566.9"/>
    <n v="-5566.9"/>
    <n v="0"/>
    <n v="13"/>
    <n v="676"/>
    <x v="0"/>
    <n v="0"/>
    <n v="0"/>
    <x v="2"/>
    <x v="0"/>
    <x v="0"/>
    <x v="0"/>
    <s v="70"/>
    <s v="HOME"/>
    <s v="MEDIUM"/>
    <s v=""/>
    <s v=""/>
    <s v=""/>
    <s v="JO"/>
  </r>
  <r>
    <s v="50000"/>
    <s v="Relecloud"/>
    <x v="115"/>
    <s v="2023-09-27"/>
    <s v="2023-09-27"/>
    <s v="2023-09-27"/>
    <n v="1520.13"/>
    <n v="-1520.13"/>
    <n v="0"/>
    <n v="16"/>
    <n v="673"/>
    <x v="0"/>
    <n v="0"/>
    <n v="0"/>
    <x v="3"/>
    <x v="0"/>
    <x v="0"/>
    <x v="0"/>
    <s v="40"/>
    <s v="OFFICE"/>
    <s v="MEDIUM"/>
    <s v=""/>
    <s v=""/>
    <s v=""/>
    <s v="JO"/>
  </r>
  <r>
    <s v="30000"/>
    <s v="School of Fine Art"/>
    <x v="116"/>
    <s v="2023-09-27"/>
    <s v="2023-09-27"/>
    <s v="2023-09-27"/>
    <n v="1862.1"/>
    <n v="-1862.1"/>
    <n v="0"/>
    <n v="13"/>
    <n v="673"/>
    <x v="0"/>
    <n v="0"/>
    <n v="0"/>
    <x v="2"/>
    <x v="0"/>
    <x v="0"/>
    <x v="0"/>
    <s v="70"/>
    <s v="HOME"/>
    <s v="MEDIUM"/>
    <s v=""/>
    <s v=""/>
    <s v=""/>
    <s v="JO"/>
  </r>
  <r>
    <s v="30000"/>
    <s v="School of Fine Art"/>
    <x v="117"/>
    <s v="2023-10-01"/>
    <s v="2023-10-01"/>
    <s v="2023-10-01"/>
    <n v="125.1"/>
    <n v="-125.1"/>
    <n v="0"/>
    <n v="13"/>
    <n v="669"/>
    <x v="0"/>
    <n v="0"/>
    <n v="0"/>
    <x v="2"/>
    <x v="0"/>
    <x v="0"/>
    <x v="0"/>
    <s v="70"/>
    <s v="HOME"/>
    <s v="MEDIUM"/>
    <s v=""/>
    <s v=""/>
    <s v=""/>
    <s v="JO"/>
  </r>
  <r>
    <s v="20000"/>
    <s v="Trey Research"/>
    <x v="118"/>
    <s v="2023-10-17"/>
    <s v="2023-10-17"/>
    <s v="2023-10-17"/>
    <n v="133.5"/>
    <n v="-133.5"/>
    <n v="0"/>
    <n v="8"/>
    <n v="653"/>
    <x v="0"/>
    <n v="0"/>
    <n v="0"/>
    <x v="0"/>
    <x v="0"/>
    <x v="0"/>
    <x v="0"/>
    <s v="40"/>
    <s v=""/>
    <s v="LARGE"/>
    <s v=""/>
    <s v=""/>
    <s v=""/>
    <s v="JO"/>
  </r>
  <r>
    <s v="10000"/>
    <s v="Adatum Corporation"/>
    <x v="119"/>
    <s v="2023-10-18"/>
    <s v="2023-10-18"/>
    <s v="2023-10-18"/>
    <n v="469.13"/>
    <n v="-469.13"/>
    <n v="0"/>
    <n v="10"/>
    <n v="652"/>
    <x v="0"/>
    <n v="0"/>
    <n v="0"/>
    <x v="1"/>
    <x v="0"/>
    <x v="0"/>
    <x v="0"/>
    <s v="40"/>
    <s v=""/>
    <s v="MEDIUM"/>
    <s v=""/>
    <s v=""/>
    <s v=""/>
    <s v="JO"/>
  </r>
  <r>
    <s v="30000"/>
    <s v="School of Fine Art"/>
    <x v="120"/>
    <s v="2023-10-19"/>
    <s v="2023-10-19"/>
    <s v="2023-10-19"/>
    <n v="125.1"/>
    <n v="-125.1"/>
    <n v="0"/>
    <n v="13"/>
    <n v="651"/>
    <x v="0"/>
    <n v="0"/>
    <n v="0"/>
    <x v="2"/>
    <x v="0"/>
    <x v="0"/>
    <x v="0"/>
    <s v="70"/>
    <s v="HOME"/>
    <s v="MEDIUM"/>
    <s v=""/>
    <s v=""/>
    <s v=""/>
    <s v="JO"/>
  </r>
  <r>
    <s v="50000"/>
    <s v="Relecloud"/>
    <x v="121"/>
    <s v="2023-10-20"/>
    <s v="2023-10-20"/>
    <s v="2023-10-20"/>
    <n v="308.25"/>
    <n v="-308.25"/>
    <n v="0"/>
    <n v="16"/>
    <n v="650"/>
    <x v="0"/>
    <n v="0"/>
    <n v="0"/>
    <x v="3"/>
    <x v="0"/>
    <x v="0"/>
    <x v="0"/>
    <s v="40"/>
    <s v="OFFICE"/>
    <s v="MEDIUM"/>
    <s v=""/>
    <s v=""/>
    <s v=""/>
    <s v="JO"/>
  </r>
  <r>
    <s v="40000"/>
    <s v="Alpine Ski House"/>
    <x v="122"/>
    <s v="2023-10-21"/>
    <s v="2023-10-21"/>
    <s v="2023-10-21"/>
    <n v="250.2"/>
    <n v="-250.2"/>
    <n v="0"/>
    <n v="18"/>
    <n v="649"/>
    <x v="0"/>
    <n v="0"/>
    <n v="0"/>
    <x v="4"/>
    <x v="0"/>
    <x v="0"/>
    <x v="0"/>
    <s v="30"/>
    <s v=""/>
    <s v="SMALL"/>
    <s v=""/>
    <s v=""/>
    <s v=""/>
    <s v="JO"/>
  </r>
  <r>
    <s v="20000"/>
    <s v="Trey Research"/>
    <x v="123"/>
    <s v="2023-10-22"/>
    <s v="2023-10-22"/>
    <s v="2023-10-22"/>
    <n v="1402.88"/>
    <n v="-1402.88"/>
    <n v="0"/>
    <n v="8"/>
    <n v="648"/>
    <x v="0"/>
    <n v="0"/>
    <n v="0"/>
    <x v="0"/>
    <x v="0"/>
    <x v="0"/>
    <x v="0"/>
    <s v="40"/>
    <s v=""/>
    <s v="LARGE"/>
    <s v=""/>
    <s v=""/>
    <s v=""/>
    <s v="JO"/>
  </r>
  <r>
    <s v="10000"/>
    <s v="Adatum Corporation"/>
    <x v="124"/>
    <s v="2023-10-22"/>
    <s v="2023-10-22"/>
    <s v="2023-10-22"/>
    <n v="8900.5"/>
    <n v="-8900.5"/>
    <n v="0"/>
    <n v="10"/>
    <n v="648"/>
    <x v="0"/>
    <n v="0"/>
    <n v="0"/>
    <x v="1"/>
    <x v="0"/>
    <x v="0"/>
    <x v="0"/>
    <s v="40"/>
    <s v=""/>
    <s v="MEDIUM"/>
    <s v=""/>
    <s v=""/>
    <s v=""/>
    <s v="JO"/>
  </r>
  <r>
    <s v="50000"/>
    <s v="Relecloud"/>
    <x v="125"/>
    <s v="2023-10-24"/>
    <s v="2023-10-24"/>
    <s v="2023-10-24"/>
    <n v="3517.5"/>
    <n v="-3517.5"/>
    <n v="0"/>
    <n v="16"/>
    <n v="646"/>
    <x v="0"/>
    <n v="0"/>
    <n v="0"/>
    <x v="3"/>
    <x v="0"/>
    <x v="0"/>
    <x v="0"/>
    <s v="40"/>
    <s v="OFFICE"/>
    <s v="MEDIUM"/>
    <s v=""/>
    <s v=""/>
    <s v=""/>
    <s v="JO"/>
  </r>
  <r>
    <s v="30000"/>
    <s v="School of Fine Art"/>
    <x v="126"/>
    <s v="2023-10-25"/>
    <s v="2023-10-25"/>
    <s v="2023-10-25"/>
    <n v="249.2"/>
    <n v="-249.2"/>
    <n v="0"/>
    <n v="13"/>
    <n v="645"/>
    <x v="0"/>
    <n v="0"/>
    <n v="0"/>
    <x v="2"/>
    <x v="0"/>
    <x v="0"/>
    <x v="0"/>
    <s v="70"/>
    <s v="HOME"/>
    <s v="MEDIUM"/>
    <s v=""/>
    <s v=""/>
    <s v=""/>
    <s v="JO"/>
  </r>
  <r>
    <s v="40000"/>
    <s v="Alpine Ski House"/>
    <x v="127"/>
    <s v="2023-10-25"/>
    <s v="2023-10-25"/>
    <s v="2023-10-25"/>
    <n v="2320.4"/>
    <n v="-2320.4"/>
    <n v="0"/>
    <n v="18"/>
    <n v="645"/>
    <x v="0"/>
    <n v="0"/>
    <n v="0"/>
    <x v="4"/>
    <x v="0"/>
    <x v="0"/>
    <x v="0"/>
    <s v="30"/>
    <s v=""/>
    <s v="SMALL"/>
    <s v=""/>
    <s v=""/>
    <s v=""/>
    <s v="JO"/>
  </r>
  <r>
    <s v="20000"/>
    <s v="Trey Research"/>
    <x v="128"/>
    <s v="2023-10-27"/>
    <s v="2023-10-27"/>
    <s v="2023-10-27"/>
    <n v="469.13"/>
    <n v="-469.13"/>
    <n v="0"/>
    <n v="8"/>
    <n v="643"/>
    <x v="0"/>
    <n v="0"/>
    <n v="0"/>
    <x v="0"/>
    <x v="0"/>
    <x v="0"/>
    <x v="0"/>
    <s v="40"/>
    <s v=""/>
    <s v="LARGE"/>
    <s v=""/>
    <s v=""/>
    <s v=""/>
    <s v="JO"/>
  </r>
  <r>
    <s v="30000"/>
    <s v="School of Fine Art"/>
    <x v="129"/>
    <s v="2023-10-28"/>
    <s v="2023-10-28"/>
    <s v="2023-10-28"/>
    <n v="7060.1"/>
    <n v="-7060.1"/>
    <n v="0"/>
    <n v="13"/>
    <n v="642"/>
    <x v="0"/>
    <n v="0"/>
    <n v="0"/>
    <x v="2"/>
    <x v="0"/>
    <x v="0"/>
    <x v="0"/>
    <s v="70"/>
    <s v="HOME"/>
    <s v="MEDIUM"/>
    <s v=""/>
    <s v=""/>
    <s v=""/>
    <s v="JO"/>
  </r>
  <r>
    <s v="50000"/>
    <s v="Relecloud"/>
    <x v="130"/>
    <s v="2023-10-31"/>
    <s v="2023-10-31"/>
    <s v="2023-10-31"/>
    <n v="1676.5"/>
    <n v="-1676.5"/>
    <n v="0"/>
    <n v="16"/>
    <n v="639"/>
    <x v="0"/>
    <n v="0"/>
    <n v="0"/>
    <x v="3"/>
    <x v="0"/>
    <x v="0"/>
    <x v="0"/>
    <s v="40"/>
    <s v="OFFICE"/>
    <s v="MEDIUM"/>
    <s v=""/>
    <s v=""/>
    <s v=""/>
    <s v="JO"/>
  </r>
  <r>
    <s v="30000"/>
    <s v="School of Fine Art"/>
    <x v="131"/>
    <s v="2023-11-01"/>
    <s v="2023-11-01"/>
    <s v="2023-11-01"/>
    <n v="864.9"/>
    <n v="-864.9"/>
    <n v="0"/>
    <n v="13"/>
    <n v="638"/>
    <x v="0"/>
    <n v="0"/>
    <n v="0"/>
    <x v="2"/>
    <x v="0"/>
    <x v="0"/>
    <x v="0"/>
    <s v="70"/>
    <s v="HOME"/>
    <s v="MEDIUM"/>
    <s v=""/>
    <s v=""/>
    <s v=""/>
    <s v="JO"/>
  </r>
  <r>
    <s v="20000"/>
    <s v="Trey Research"/>
    <x v="132"/>
    <s v="2023-11-16"/>
    <s v="2023-11-16"/>
    <s v="2023-11-16"/>
    <n v="89"/>
    <n v="-89"/>
    <n v="0"/>
    <n v="8"/>
    <n v="623"/>
    <x v="0"/>
    <n v="0"/>
    <n v="0"/>
    <x v="0"/>
    <x v="0"/>
    <x v="0"/>
    <x v="0"/>
    <s v="40"/>
    <s v=""/>
    <s v="LARGE"/>
    <s v=""/>
    <s v=""/>
    <s v=""/>
    <s v="JO"/>
  </r>
  <r>
    <s v="30000"/>
    <s v="School of Fine Art"/>
    <x v="133"/>
    <s v="2023-11-18"/>
    <s v="2023-11-18"/>
    <s v="2023-11-18"/>
    <n v="125.1"/>
    <n v="-125.1"/>
    <n v="0"/>
    <n v="13"/>
    <n v="621"/>
    <x v="0"/>
    <n v="0"/>
    <n v="0"/>
    <x v="2"/>
    <x v="0"/>
    <x v="0"/>
    <x v="0"/>
    <s v="70"/>
    <s v="HOME"/>
    <s v="MEDIUM"/>
    <s v=""/>
    <s v=""/>
    <s v=""/>
    <s v="JO"/>
  </r>
  <r>
    <s v="50000"/>
    <s v="Relecloud"/>
    <x v="134"/>
    <s v="2023-11-19"/>
    <s v="2023-11-19"/>
    <s v="2023-11-19"/>
    <n v="308.25"/>
    <n v="-308.25"/>
    <n v="0"/>
    <n v="16"/>
    <n v="620"/>
    <x v="0"/>
    <n v="0"/>
    <n v="0"/>
    <x v="3"/>
    <x v="0"/>
    <x v="0"/>
    <x v="0"/>
    <s v="40"/>
    <s v="OFFICE"/>
    <s v="MEDIUM"/>
    <s v=""/>
    <s v=""/>
    <s v=""/>
    <s v="JO"/>
  </r>
  <r>
    <s v="10000"/>
    <s v="Adatum Corporation"/>
    <x v="135"/>
    <s v="2023-11-20"/>
    <s v="2023-11-20"/>
    <s v="2023-11-20"/>
    <n v="8557.8799999999992"/>
    <n v="-8557.8799999999992"/>
    <n v="0"/>
    <n v="10"/>
    <n v="619"/>
    <x v="0"/>
    <n v="0"/>
    <n v="0"/>
    <x v="1"/>
    <x v="0"/>
    <x v="0"/>
    <x v="0"/>
    <s v="40"/>
    <s v=""/>
    <s v="MEDIUM"/>
    <s v=""/>
    <s v=""/>
    <s v=""/>
    <s v="JO"/>
  </r>
  <r>
    <s v="20000"/>
    <s v="Trey Research"/>
    <x v="136"/>
    <s v="2023-11-21"/>
    <s v="2023-11-21"/>
    <s v="2023-11-21"/>
    <n v="1402.88"/>
    <n v="-1402.88"/>
    <n v="0"/>
    <n v="8"/>
    <n v="618"/>
    <x v="0"/>
    <n v="0"/>
    <n v="0"/>
    <x v="0"/>
    <x v="0"/>
    <x v="0"/>
    <x v="0"/>
    <s v="40"/>
    <s v=""/>
    <s v="LARGE"/>
    <s v=""/>
    <s v=""/>
    <s v=""/>
    <s v="JO"/>
  </r>
  <r>
    <s v="50000"/>
    <s v="Relecloud"/>
    <x v="137"/>
    <s v="2023-11-23"/>
    <s v="2023-11-23"/>
    <s v="2023-11-23"/>
    <n v="2110.5"/>
    <n v="-2110.5"/>
    <n v="0"/>
    <n v="16"/>
    <n v="616"/>
    <x v="0"/>
    <n v="0"/>
    <n v="0"/>
    <x v="3"/>
    <x v="0"/>
    <x v="0"/>
    <x v="0"/>
    <s v="40"/>
    <s v="OFFICE"/>
    <s v="MEDIUM"/>
    <s v=""/>
    <s v=""/>
    <s v=""/>
    <s v="JO"/>
  </r>
  <r>
    <s v="40000"/>
    <s v="Alpine Ski House"/>
    <x v="138"/>
    <s v="2023-11-23"/>
    <s v="2023-11-23"/>
    <s v="2023-11-23"/>
    <n v="2200.6999999999998"/>
    <n v="-2200.6999999999998"/>
    <n v="0"/>
    <n v="18"/>
    <n v="616"/>
    <x v="0"/>
    <n v="0"/>
    <n v="0"/>
    <x v="4"/>
    <x v="0"/>
    <x v="0"/>
    <x v="0"/>
    <s v="30"/>
    <s v=""/>
    <s v="SMALL"/>
    <s v=""/>
    <s v=""/>
    <s v=""/>
    <s v="JO"/>
  </r>
  <r>
    <s v="20000"/>
    <s v="Trey Research"/>
    <x v="139"/>
    <s v="2023-11-24"/>
    <s v="2023-11-24"/>
    <s v="2023-11-24"/>
    <n v="625.5"/>
    <n v="-625.5"/>
    <n v="0"/>
    <n v="8"/>
    <n v="615"/>
    <x v="0"/>
    <n v="0"/>
    <n v="0"/>
    <x v="0"/>
    <x v="0"/>
    <x v="0"/>
    <x v="0"/>
    <s v="40"/>
    <s v=""/>
    <s v="LARGE"/>
    <s v=""/>
    <s v=""/>
    <s v=""/>
    <s v="JO"/>
  </r>
  <r>
    <s v="30000"/>
    <s v="School of Fine Art"/>
    <x v="140"/>
    <s v="2023-11-24"/>
    <s v="2023-11-24"/>
    <s v="2023-11-24"/>
    <n v="4660.2"/>
    <n v="-4660.2"/>
    <n v="0"/>
    <n v="13"/>
    <n v="615"/>
    <x v="0"/>
    <n v="0"/>
    <n v="0"/>
    <x v="2"/>
    <x v="0"/>
    <x v="0"/>
    <x v="0"/>
    <s v="70"/>
    <s v="HOME"/>
    <s v="MEDIUM"/>
    <s v=""/>
    <s v=""/>
    <s v=""/>
    <s v="JO"/>
  </r>
  <r>
    <s v="50000"/>
    <s v="Relecloud"/>
    <x v="141"/>
    <s v="2023-11-27"/>
    <s v="2023-11-27"/>
    <s v="2023-11-27"/>
    <n v="1676.5"/>
    <n v="-1676.5"/>
    <n v="0"/>
    <n v="16"/>
    <n v="612"/>
    <x v="0"/>
    <n v="0"/>
    <n v="0"/>
    <x v="3"/>
    <x v="0"/>
    <x v="0"/>
    <x v="0"/>
    <s v="40"/>
    <s v="OFFICE"/>
    <s v="MEDIUM"/>
    <s v=""/>
    <s v=""/>
    <s v=""/>
    <s v="JO"/>
  </r>
  <r>
    <s v="30000"/>
    <s v="School of Fine Art"/>
    <x v="142"/>
    <s v="2023-11-27"/>
    <s v="2023-11-27"/>
    <s v="2023-11-27"/>
    <n v="1862.1"/>
    <n v="-1862.1"/>
    <n v="0"/>
    <n v="13"/>
    <n v="612"/>
    <x v="0"/>
    <n v="0"/>
    <n v="0"/>
    <x v="2"/>
    <x v="0"/>
    <x v="0"/>
    <x v="0"/>
    <s v="70"/>
    <s v="HOME"/>
    <s v="MEDIUM"/>
    <s v=""/>
    <s v=""/>
    <s v=""/>
    <s v="JO"/>
  </r>
  <r>
    <s v="30000"/>
    <s v="School of Fine Art"/>
    <x v="143"/>
    <s v="2023-12-01"/>
    <s v="2023-12-01"/>
    <s v="2023-12-01"/>
    <n v="125.1"/>
    <n v="-125.1"/>
    <n v="0"/>
    <n v="13"/>
    <n v="608"/>
    <x v="0"/>
    <n v="0"/>
    <n v="0"/>
    <x v="2"/>
    <x v="0"/>
    <x v="0"/>
    <x v="0"/>
    <s v="70"/>
    <s v="HOME"/>
    <s v="MEDIUM"/>
    <s v=""/>
    <s v=""/>
    <s v=""/>
    <s v="JO"/>
  </r>
  <r>
    <s v="20000"/>
    <s v="Trey Research"/>
    <x v="144"/>
    <s v="2023-12-17"/>
    <s v="2023-12-17"/>
    <s v="2023-12-17"/>
    <n v="245.38"/>
    <n v="-245.38"/>
    <n v="0"/>
    <n v="8"/>
    <n v="592"/>
    <x v="0"/>
    <n v="0"/>
    <n v="0"/>
    <x v="0"/>
    <x v="0"/>
    <x v="0"/>
    <x v="0"/>
    <s v="40"/>
    <s v=""/>
    <s v="LARGE"/>
    <s v=""/>
    <s v=""/>
    <s v=""/>
    <s v="JO"/>
  </r>
  <r>
    <s v="10000"/>
    <s v="Adatum Corporation"/>
    <x v="145"/>
    <s v="2023-12-18"/>
    <s v="2023-12-18"/>
    <s v="2023-12-18"/>
    <n v="312.75"/>
    <n v="-312.75"/>
    <n v="0"/>
    <n v="10"/>
    <n v="591"/>
    <x v="0"/>
    <n v="0"/>
    <n v="0"/>
    <x v="1"/>
    <x v="0"/>
    <x v="0"/>
    <x v="0"/>
    <s v="40"/>
    <s v=""/>
    <s v="MEDIUM"/>
    <s v=""/>
    <s v=""/>
    <s v=""/>
    <s v="JO"/>
  </r>
  <r>
    <s v="50000"/>
    <s v="Relecloud"/>
    <x v="146"/>
    <s v="2023-12-20"/>
    <s v="2023-12-20"/>
    <s v="2023-12-20"/>
    <n v="154.13"/>
    <n v="-154.13"/>
    <n v="0"/>
    <n v="16"/>
    <n v="589"/>
    <x v="0"/>
    <n v="0"/>
    <n v="0"/>
    <x v="3"/>
    <x v="0"/>
    <x v="0"/>
    <x v="0"/>
    <s v="40"/>
    <s v="OFFICE"/>
    <s v="MEDIUM"/>
    <s v=""/>
    <s v=""/>
    <s v=""/>
    <s v="JO"/>
  </r>
  <r>
    <s v="10000"/>
    <s v="Adatum Corporation"/>
    <x v="147"/>
    <s v="2023-12-21"/>
    <s v="2023-12-21"/>
    <s v="2023-12-21"/>
    <n v="2589.38"/>
    <n v="-2589.38"/>
    <n v="0"/>
    <n v="10"/>
    <n v="588"/>
    <x v="0"/>
    <n v="0"/>
    <n v="0"/>
    <x v="1"/>
    <x v="0"/>
    <x v="0"/>
    <x v="0"/>
    <s v="40"/>
    <s v=""/>
    <s v="MEDIUM"/>
    <s v=""/>
    <s v=""/>
    <s v=""/>
    <s v="JO"/>
  </r>
  <r>
    <s v="20000"/>
    <s v="Trey Research"/>
    <x v="148"/>
    <s v="2023-12-22"/>
    <s v="2023-12-22"/>
    <s v="2023-12-22"/>
    <n v="469.13"/>
    <n v="-469.13"/>
    <n v="0"/>
    <n v="8"/>
    <n v="587"/>
    <x v="0"/>
    <n v="0"/>
    <n v="0"/>
    <x v="0"/>
    <x v="0"/>
    <x v="0"/>
    <x v="0"/>
    <s v="40"/>
    <s v=""/>
    <s v="LARGE"/>
    <s v=""/>
    <s v=""/>
    <s v=""/>
    <s v="JO"/>
  </r>
  <r>
    <s v="40000"/>
    <s v="Alpine Ski House"/>
    <x v="149"/>
    <s v="2023-12-22"/>
    <s v="2023-12-22"/>
    <s v="2023-12-22"/>
    <n v="1938.5"/>
    <n v="-1938.5"/>
    <n v="0"/>
    <n v="18"/>
    <n v="587"/>
    <x v="0"/>
    <n v="0"/>
    <n v="0"/>
    <x v="4"/>
    <x v="0"/>
    <x v="0"/>
    <x v="0"/>
    <s v="30"/>
    <s v=""/>
    <s v="SMALL"/>
    <s v=""/>
    <s v=""/>
    <s v=""/>
    <s v="JO"/>
  </r>
  <r>
    <s v="50000"/>
    <s v="Relecloud"/>
    <x v="150"/>
    <s v="2023-12-24"/>
    <s v="2023-12-24"/>
    <s v="2023-12-24"/>
    <n v="703.5"/>
    <n v="-703.5"/>
    <n v="0"/>
    <n v="16"/>
    <n v="585"/>
    <x v="0"/>
    <n v="0"/>
    <n v="0"/>
    <x v="3"/>
    <x v="0"/>
    <x v="0"/>
    <x v="0"/>
    <s v="40"/>
    <s v="OFFICE"/>
    <s v="MEDIUM"/>
    <s v=""/>
    <s v=""/>
    <s v=""/>
    <s v="JO"/>
  </r>
  <r>
    <s v="30000"/>
    <s v="School of Fine Art"/>
    <x v="151"/>
    <s v="2023-12-25"/>
    <s v="2023-12-25"/>
    <s v="2023-12-25"/>
    <n v="142.4"/>
    <n v="-142.4"/>
    <n v="0"/>
    <n v="13"/>
    <n v="584"/>
    <x v="0"/>
    <n v="0"/>
    <n v="0"/>
    <x v="2"/>
    <x v="0"/>
    <x v="0"/>
    <x v="0"/>
    <s v="70"/>
    <s v="HOME"/>
    <s v="MEDIUM"/>
    <s v=""/>
    <s v=""/>
    <s v=""/>
    <s v="JO"/>
  </r>
  <r>
    <s v="40000"/>
    <s v="Alpine Ski House"/>
    <x v="152"/>
    <s v="2023-12-25"/>
    <s v="2023-12-25"/>
    <s v="2023-12-25"/>
    <n v="1160.2"/>
    <n v="-1160.2"/>
    <n v="0"/>
    <n v="18"/>
    <n v="584"/>
    <x v="0"/>
    <n v="0"/>
    <n v="0"/>
    <x v="4"/>
    <x v="0"/>
    <x v="0"/>
    <x v="0"/>
    <s v="30"/>
    <s v=""/>
    <s v="SMALL"/>
    <s v=""/>
    <s v=""/>
    <s v=""/>
    <s v="JO"/>
  </r>
  <r>
    <s v="50000"/>
    <s v="Relecloud"/>
    <x v="153"/>
    <s v="2023-12-28"/>
    <s v="2023-12-28"/>
    <s v="2023-12-28"/>
    <n v="525.5"/>
    <n v="-525.5"/>
    <n v="0"/>
    <n v="16"/>
    <n v="581"/>
    <x v="0"/>
    <n v="0"/>
    <n v="0"/>
    <x v="3"/>
    <x v="0"/>
    <x v="0"/>
    <x v="0"/>
    <s v="40"/>
    <s v="OFFICE"/>
    <s v="MEDIUM"/>
    <s v=""/>
    <s v=""/>
    <s v=""/>
    <s v="JO"/>
  </r>
  <r>
    <s v="30000"/>
    <s v="School of Fine Art"/>
    <x v="154"/>
    <s v="2023-12-28"/>
    <s v="2023-12-28"/>
    <s v="2023-12-28"/>
    <n v="3440.4"/>
    <n v="-3440.4"/>
    <n v="0"/>
    <n v="13"/>
    <n v="581"/>
    <x v="0"/>
    <n v="0"/>
    <n v="0"/>
    <x v="2"/>
    <x v="0"/>
    <x v="0"/>
    <x v="0"/>
    <s v="70"/>
    <s v="HOME"/>
    <s v="MEDIUM"/>
    <s v=""/>
    <s v=""/>
    <s v=""/>
    <s v="JO"/>
  </r>
  <r>
    <s v="20000"/>
    <s v="Trey Research"/>
    <x v="155"/>
    <s v="2023-12-28"/>
    <s v="2023-12-28"/>
    <s v="2023-12-28"/>
    <n v="621"/>
    <n v="-621"/>
    <n v="0"/>
    <n v="8"/>
    <n v="581"/>
    <x v="0"/>
    <n v="0"/>
    <n v="0"/>
    <x v="0"/>
    <x v="0"/>
    <x v="0"/>
    <x v="0"/>
    <s v="40"/>
    <s v=""/>
    <s v="LARGE"/>
    <s v=""/>
    <s v=""/>
    <s v=""/>
    <s v="JO"/>
  </r>
  <r>
    <s v="10000"/>
    <s v="Adatum Corporation"/>
    <x v="156"/>
    <s v="2023-12-31"/>
    <s v="2023-12-31"/>
    <s v="2023-12-31"/>
    <n v="2266.75"/>
    <n v="-2266.75"/>
    <n v="0"/>
    <n v="10"/>
    <n v="578"/>
    <x v="0"/>
    <n v="0"/>
    <n v="0"/>
    <x v="1"/>
    <x v="0"/>
    <x v="0"/>
    <x v="0"/>
    <s v="40"/>
    <s v=""/>
    <s v="MEDIUM"/>
    <s v=""/>
    <s v=""/>
    <s v=""/>
    <s v="JO"/>
  </r>
  <r>
    <s v="30000"/>
    <s v="School of Fine Art"/>
    <x v="157"/>
    <s v="2024-01-01"/>
    <s v="2024-01-01"/>
    <s v="2024-01-01"/>
    <n v="125.1"/>
    <n v="-125.1"/>
    <n v="0"/>
    <n v="13"/>
    <n v="577"/>
    <x v="0"/>
    <n v="0"/>
    <n v="0"/>
    <x v="2"/>
    <x v="0"/>
    <x v="0"/>
    <x v="0"/>
    <s v="70"/>
    <s v="HOME"/>
    <s v="MEDIUM"/>
    <s v=""/>
    <s v=""/>
    <s v=""/>
    <s v="JO"/>
  </r>
  <r>
    <s v="20000"/>
    <s v="Trey Research"/>
    <x v="158"/>
    <s v="2024-01-17"/>
    <s v="2024-01-17"/>
    <s v="2024-01-17"/>
    <n v="133.5"/>
    <n v="-133.5"/>
    <n v="0"/>
    <n v="8"/>
    <n v="561"/>
    <x v="0"/>
    <n v="0"/>
    <n v="0"/>
    <x v="0"/>
    <x v="0"/>
    <x v="0"/>
    <x v="0"/>
    <s v="40"/>
    <s v=""/>
    <s v="LARGE"/>
    <s v=""/>
    <s v=""/>
    <s v=""/>
    <s v="JO"/>
  </r>
  <r>
    <s v="10000"/>
    <s v="Adatum Corporation"/>
    <x v="159"/>
    <s v="2024-01-18"/>
    <s v="2024-01-18"/>
    <s v="2024-01-18"/>
    <n v="625.5"/>
    <n v="-625.5"/>
    <n v="0"/>
    <n v="10"/>
    <n v="560"/>
    <x v="0"/>
    <n v="0"/>
    <n v="0"/>
    <x v="1"/>
    <x v="0"/>
    <x v="0"/>
    <x v="0"/>
    <s v="40"/>
    <s v=""/>
    <s v="MEDIUM"/>
    <s v=""/>
    <s v=""/>
    <s v=""/>
    <s v="JO"/>
  </r>
  <r>
    <s v="30000"/>
    <s v="School of Fine Art"/>
    <x v="160"/>
    <s v="2024-01-19"/>
    <s v="2024-01-19"/>
    <s v="2024-01-19"/>
    <n v="125.1"/>
    <n v="-125.1"/>
    <n v="0"/>
    <n v="13"/>
    <n v="559"/>
    <x v="0"/>
    <n v="0"/>
    <n v="0"/>
    <x v="2"/>
    <x v="0"/>
    <x v="0"/>
    <x v="0"/>
    <s v="70"/>
    <s v="HOME"/>
    <s v="MEDIUM"/>
    <s v=""/>
    <s v=""/>
    <s v=""/>
    <s v="JO"/>
  </r>
  <r>
    <s v="50000"/>
    <s v="Relecloud"/>
    <x v="161"/>
    <s v="2024-01-20"/>
    <s v="2024-01-20"/>
    <s v="2024-01-20"/>
    <n v="308.25"/>
    <n v="-308.25"/>
    <n v="0"/>
    <n v="16"/>
    <n v="558"/>
    <x v="0"/>
    <n v="0"/>
    <n v="0"/>
    <x v="3"/>
    <x v="0"/>
    <x v="0"/>
    <x v="0"/>
    <s v="40"/>
    <s v="OFFICE"/>
    <s v="MEDIUM"/>
    <s v=""/>
    <s v=""/>
    <s v=""/>
    <s v="JO"/>
  </r>
  <r>
    <s v="40000"/>
    <s v="Alpine Ski House"/>
    <x v="162"/>
    <s v="2024-01-21"/>
    <s v="2024-01-21"/>
    <s v="2024-01-21"/>
    <n v="250.2"/>
    <n v="-250.2"/>
    <n v="0"/>
    <n v="18"/>
    <n v="557"/>
    <x v="0"/>
    <n v="0"/>
    <n v="0"/>
    <x v="4"/>
    <x v="0"/>
    <x v="0"/>
    <x v="0"/>
    <s v="30"/>
    <s v=""/>
    <s v="SMALL"/>
    <s v=""/>
    <s v=""/>
    <s v=""/>
    <s v="JO"/>
  </r>
  <r>
    <s v="20000"/>
    <s v="Trey Research"/>
    <x v="163"/>
    <s v="2024-01-22"/>
    <s v="2024-01-22"/>
    <s v="2024-01-22"/>
    <n v="2026.13"/>
    <n v="-2026.13"/>
    <n v="0"/>
    <n v="8"/>
    <n v="556"/>
    <x v="0"/>
    <n v="0"/>
    <n v="0"/>
    <x v="0"/>
    <x v="0"/>
    <x v="0"/>
    <x v="0"/>
    <s v="40"/>
    <s v=""/>
    <s v="LARGE"/>
    <s v=""/>
    <s v=""/>
    <s v=""/>
    <s v="JO"/>
  </r>
  <r>
    <s v="10000"/>
    <s v="Adatum Corporation"/>
    <x v="164"/>
    <s v="2024-01-22"/>
    <s v="2024-01-22"/>
    <s v="2024-01-22"/>
    <n v="9712.25"/>
    <n v="-9712.25"/>
    <n v="0"/>
    <n v="10"/>
    <n v="556"/>
    <x v="0"/>
    <n v="0"/>
    <n v="0"/>
    <x v="1"/>
    <x v="0"/>
    <x v="0"/>
    <x v="0"/>
    <s v="40"/>
    <s v=""/>
    <s v="MEDIUM"/>
    <s v=""/>
    <s v=""/>
    <s v=""/>
    <s v="JO"/>
  </r>
  <r>
    <s v="50000"/>
    <s v="Relecloud"/>
    <x v="165"/>
    <s v="2024-01-24"/>
    <s v="2024-01-24"/>
    <s v="2024-01-24"/>
    <n v="2110.5"/>
    <n v="-2110.5"/>
    <n v="0"/>
    <n v="16"/>
    <n v="554"/>
    <x v="0"/>
    <n v="0"/>
    <n v="0"/>
    <x v="3"/>
    <x v="0"/>
    <x v="0"/>
    <x v="0"/>
    <s v="40"/>
    <s v="OFFICE"/>
    <s v="MEDIUM"/>
    <s v=""/>
    <s v=""/>
    <s v=""/>
    <s v="JO"/>
  </r>
  <r>
    <s v="30000"/>
    <s v="School of Fine Art"/>
    <x v="166"/>
    <s v="2024-01-25"/>
    <s v="2024-01-25"/>
    <s v="2024-01-25"/>
    <n v="284.8"/>
    <n v="-284.8"/>
    <n v="0"/>
    <n v="13"/>
    <n v="553"/>
    <x v="0"/>
    <n v="0"/>
    <n v="0"/>
    <x v="2"/>
    <x v="0"/>
    <x v="0"/>
    <x v="0"/>
    <s v="70"/>
    <s v="HOME"/>
    <s v="MEDIUM"/>
    <s v=""/>
    <s v=""/>
    <s v=""/>
    <s v="JO"/>
  </r>
  <r>
    <s v="40000"/>
    <s v="Alpine Ski House"/>
    <x v="167"/>
    <s v="2024-01-25"/>
    <s v="2024-01-25"/>
    <s v="2024-01-25"/>
    <n v="2617.5"/>
    <n v="-2617.5"/>
    <n v="0"/>
    <n v="18"/>
    <n v="553"/>
    <x v="0"/>
    <n v="0"/>
    <n v="0"/>
    <x v="4"/>
    <x v="0"/>
    <x v="0"/>
    <x v="0"/>
    <s v="30"/>
    <s v=""/>
    <s v="SMALL"/>
    <s v=""/>
    <s v=""/>
    <s v=""/>
    <s v="JO"/>
  </r>
  <r>
    <s v="20000"/>
    <s v="Trey Research"/>
    <x v="168"/>
    <s v="2024-01-27"/>
    <s v="2024-01-27"/>
    <s v="2024-02-10"/>
    <n v="625.5"/>
    <n v="0"/>
    <n v="625.5"/>
    <n v="8"/>
    <n v="551"/>
    <x v="0"/>
    <n v="0.26666609823373677"/>
    <n v="1.4097423450765284E-2"/>
    <x v="0"/>
    <x v="0"/>
    <x v="0"/>
    <x v="0"/>
    <s v="40"/>
    <s v=""/>
    <s v="LARGE"/>
    <s v=""/>
    <s v=""/>
    <s v=""/>
    <s v="JO"/>
  </r>
  <r>
    <s v="30000"/>
    <s v="School of Fine Art"/>
    <x v="169"/>
    <s v="2024-01-28"/>
    <s v="2024-01-28"/>
    <s v="2024-01-31"/>
    <n v="6936.8"/>
    <n v="0"/>
    <n v="6936.8"/>
    <n v="13"/>
    <n v="550"/>
    <x v="0"/>
    <n v="0.21249651547130741"/>
    <n v="0.15634053875822324"/>
    <x v="2"/>
    <x v="0"/>
    <x v="0"/>
    <x v="0"/>
    <s v="70"/>
    <s v="HOME"/>
    <s v="MEDIUM"/>
    <s v=""/>
    <s v=""/>
    <s v=""/>
    <s v="JO"/>
  </r>
  <r>
    <s v="50000"/>
    <s v="Relecloud"/>
    <x v="170"/>
    <s v="2024-01-31"/>
    <s v="2024-01-31"/>
    <s v="2024-02-14"/>
    <n v="2202"/>
    <n v="0"/>
    <n v="2202"/>
    <n v="16"/>
    <n v="547"/>
    <x v="0"/>
    <n v="0.3256250018484616"/>
    <n v="4.9628339630032228E-2"/>
    <x v="3"/>
    <x v="0"/>
    <x v="0"/>
    <x v="0"/>
    <s v="40"/>
    <s v="OFFICE"/>
    <s v="MEDIUM"/>
    <s v=""/>
    <s v=""/>
    <s v=""/>
    <s v="JO"/>
  </r>
  <r>
    <s v="30000"/>
    <s v="School of Fine Art"/>
    <x v="171"/>
    <s v="2024-02-01"/>
    <s v="2024-02-01"/>
    <s v="2024-02-29"/>
    <n v="741.6"/>
    <n v="0"/>
    <n v="741.6"/>
    <n v="13"/>
    <n v="546"/>
    <x v="0"/>
    <n v="2.2717595414819741E-2"/>
    <n v="1.6714067515727474E-2"/>
    <x v="2"/>
    <x v="0"/>
    <x v="0"/>
    <x v="0"/>
    <s v="70"/>
    <s v="HOME"/>
    <s v="MEDIUM"/>
    <s v=""/>
    <s v=""/>
    <s v=""/>
    <s v="JO"/>
  </r>
  <r>
    <s v="20000"/>
    <s v="Trey Research"/>
    <x v="172"/>
    <s v="2024-02-16"/>
    <s v="2024-02-16"/>
    <s v="2024-02-16"/>
    <n v="133.5"/>
    <n v="-133.5"/>
    <n v="0"/>
    <n v="8"/>
    <n v="531"/>
    <x v="0"/>
    <n v="0"/>
    <n v="0"/>
    <x v="0"/>
    <x v="0"/>
    <x v="0"/>
    <x v="0"/>
    <s v="40"/>
    <s v=""/>
    <s v="LARGE"/>
    <s v=""/>
    <s v=""/>
    <s v=""/>
    <s v="JO"/>
  </r>
  <r>
    <s v="10000"/>
    <s v="Adatum Corporation"/>
    <x v="173"/>
    <s v="2024-02-16"/>
    <s v="2024-02-16"/>
    <s v="2024-02-16"/>
    <n v="625.5"/>
    <n v="-625.5"/>
    <n v="0"/>
    <n v="10"/>
    <n v="531"/>
    <x v="0"/>
    <n v="0"/>
    <n v="0"/>
    <x v="1"/>
    <x v="0"/>
    <x v="0"/>
    <x v="0"/>
    <s v="40"/>
    <s v=""/>
    <s v="MEDIUM"/>
    <s v=""/>
    <s v=""/>
    <s v=""/>
    <s v="JO"/>
  </r>
  <r>
    <s v="30000"/>
    <s v="School of Fine Art"/>
    <x v="174"/>
    <s v="2024-02-18"/>
    <s v="2024-02-18"/>
    <s v="2024-02-18"/>
    <n v="250.2"/>
    <n v="-250.2"/>
    <n v="0"/>
    <n v="13"/>
    <n v="529"/>
    <x v="0"/>
    <n v="0"/>
    <n v="0"/>
    <x v="2"/>
    <x v="0"/>
    <x v="0"/>
    <x v="0"/>
    <s v="70"/>
    <s v="HOME"/>
    <s v="MEDIUM"/>
    <s v=""/>
    <s v=""/>
    <s v=""/>
    <s v="JO"/>
  </r>
  <r>
    <s v="40000"/>
    <s v="Alpine Ski House"/>
    <x v="175"/>
    <s v="2024-02-19"/>
    <s v="2024-02-19"/>
    <s v="2024-02-19"/>
    <n v="250.2"/>
    <n v="-250.2"/>
    <n v="0"/>
    <n v="18"/>
    <n v="528"/>
    <x v="0"/>
    <n v="0"/>
    <n v="0"/>
    <x v="4"/>
    <x v="0"/>
    <x v="0"/>
    <x v="0"/>
    <s v="30"/>
    <s v=""/>
    <s v="SMALL"/>
    <s v=""/>
    <s v=""/>
    <s v=""/>
    <s v="JO"/>
  </r>
  <r>
    <s v="20000"/>
    <s v="Trey Research"/>
    <x v="176"/>
    <s v="2024-02-20"/>
    <s v="2024-02-20"/>
    <s v="2024-02-20"/>
    <n v="2182.5"/>
    <n v="-2182.5"/>
    <n v="0"/>
    <n v="8"/>
    <n v="527"/>
    <x v="0"/>
    <n v="0"/>
    <n v="0"/>
    <x v="0"/>
    <x v="0"/>
    <x v="0"/>
    <x v="0"/>
    <s v="40"/>
    <s v=""/>
    <s v="LARGE"/>
    <s v=""/>
    <s v=""/>
    <s v=""/>
    <s v="JO"/>
  </r>
  <r>
    <s v="10000"/>
    <s v="Adatum Corporation"/>
    <x v="177"/>
    <s v="2024-02-20"/>
    <s v="2024-02-20"/>
    <s v="2024-02-20"/>
    <n v="13602.5"/>
    <n v="-13602.5"/>
    <n v="0"/>
    <n v="10"/>
    <n v="527"/>
    <x v="0"/>
    <n v="0"/>
    <n v="0"/>
    <x v="1"/>
    <x v="0"/>
    <x v="0"/>
    <x v="0"/>
    <s v="40"/>
    <s v=""/>
    <s v="MEDIUM"/>
    <s v=""/>
    <s v=""/>
    <s v=""/>
    <s v="JO"/>
  </r>
  <r>
    <s v="50000"/>
    <s v="Relecloud"/>
    <x v="178"/>
    <s v="2024-02-21"/>
    <s v="2024-02-21"/>
    <s v="2024-02-21"/>
    <n v="3825.75"/>
    <n v="-3825.75"/>
    <n v="0"/>
    <n v="16"/>
    <n v="526"/>
    <x v="0"/>
    <n v="0"/>
    <n v="0"/>
    <x v="3"/>
    <x v="0"/>
    <x v="0"/>
    <x v="0"/>
    <s v="40"/>
    <s v="OFFICE"/>
    <s v="MEDIUM"/>
    <s v=""/>
    <s v=""/>
    <s v=""/>
    <s v="JO"/>
  </r>
  <r>
    <s v="40000"/>
    <s v="Alpine Ski House"/>
    <x v="179"/>
    <s v="2024-02-23"/>
    <s v="2024-02-23"/>
    <s v="2024-03-23"/>
    <n v="2617.5"/>
    <n v="0"/>
    <n v="2617.5"/>
    <n v="18"/>
    <n v="524"/>
    <x v="0"/>
    <n v="1"/>
    <n v="5.8992815159677268E-2"/>
    <x v="4"/>
    <x v="0"/>
    <x v="0"/>
    <x v="0"/>
    <s v="30"/>
    <s v=""/>
    <s v="SMALL"/>
    <s v=""/>
    <s v=""/>
    <s v=""/>
    <s v="JO"/>
  </r>
  <r>
    <s v="20000"/>
    <s v="Trey Research"/>
    <x v="180"/>
    <s v="2024-02-24"/>
    <s v="2024-02-24"/>
    <s v="2024-03-09"/>
    <n v="938.25"/>
    <n v="0"/>
    <n v="938.25"/>
    <n v="8"/>
    <n v="523"/>
    <x v="0"/>
    <n v="0.39999914735060516"/>
    <n v="2.1146135176147926E-2"/>
    <x v="0"/>
    <x v="0"/>
    <x v="0"/>
    <x v="0"/>
    <s v="40"/>
    <s v=""/>
    <s v="LARGE"/>
    <s v=""/>
    <s v=""/>
    <s v=""/>
    <s v="JO"/>
  </r>
  <r>
    <s v="30000"/>
    <s v="School of Fine Art"/>
    <x v="181"/>
    <s v="2024-02-24"/>
    <s v="2024-02-24"/>
    <s v="2024-02-29"/>
    <n v="9904.7000000000007"/>
    <n v="0"/>
    <n v="9904.7000000000007"/>
    <n v="13"/>
    <n v="523"/>
    <x v="0"/>
    <n v="0.30341284695949983"/>
    <n v="0.22323061559199828"/>
    <x v="2"/>
    <x v="0"/>
    <x v="0"/>
    <x v="0"/>
    <s v="70"/>
    <s v="HOME"/>
    <s v="MEDIUM"/>
    <s v=""/>
    <s v=""/>
    <s v=""/>
    <s v="JO"/>
  </r>
  <r>
    <s v="30000"/>
    <s v="School of Fine Art"/>
    <x v="182"/>
    <s v="2024-02-28"/>
    <s v="2024-02-28"/>
    <s v="2024-02-29"/>
    <n v="1729.8"/>
    <n v="0"/>
    <n v="1729.8"/>
    <n v="13"/>
    <n v="519"/>
    <x v="0"/>
    <n v="5.2989342703014003E-2"/>
    <n v="3.8985968161684717E-2"/>
    <x v="2"/>
    <x v="0"/>
    <x v="0"/>
    <x v="0"/>
    <s v="70"/>
    <s v="HOME"/>
    <s v="MEDIUM"/>
    <s v=""/>
    <s v=""/>
    <s v=""/>
    <s v="JO"/>
  </r>
  <r>
    <s v="50000"/>
    <s v="Relecloud"/>
    <x v="183"/>
    <s v="2024-02-28"/>
    <s v="2024-02-28"/>
    <s v="2024-03-13"/>
    <n v="2202"/>
    <n v="0"/>
    <n v="2202"/>
    <n v="16"/>
    <n v="519"/>
    <x v="0"/>
    <n v="0.3256250018484616"/>
    <n v="4.9628339630032228E-2"/>
    <x v="3"/>
    <x v="0"/>
    <x v="0"/>
    <x v="0"/>
    <s v="40"/>
    <s v="OFFICE"/>
    <s v="MEDIUM"/>
    <s v=""/>
    <s v=""/>
    <s v=""/>
    <s v="JO"/>
  </r>
  <r>
    <s v="20000"/>
    <s v="Trey Research"/>
    <x v="184"/>
    <s v="2024-03-16"/>
    <s v="2024-03-16"/>
    <s v="2024-03-16"/>
    <n v="178"/>
    <n v="-178"/>
    <n v="0"/>
    <n v="8"/>
    <n v="502"/>
    <x v="0"/>
    <n v="0"/>
    <n v="0"/>
    <x v="0"/>
    <x v="0"/>
    <x v="0"/>
    <x v="0"/>
    <s v="40"/>
    <s v=""/>
    <s v="LARGE"/>
    <s v=""/>
    <s v=""/>
    <s v=""/>
    <s v="JO"/>
  </r>
  <r>
    <s v="10000"/>
    <s v="Adatum Corporation"/>
    <x v="185"/>
    <s v="2024-03-17"/>
    <s v="2024-03-17"/>
    <s v="2024-03-17"/>
    <n v="781.88"/>
    <n v="-781.88"/>
    <n v="0"/>
    <n v="10"/>
    <n v="501"/>
    <x v="0"/>
    <n v="0"/>
    <n v="0"/>
    <x v="1"/>
    <x v="0"/>
    <x v="0"/>
    <x v="0"/>
    <s v="40"/>
    <s v=""/>
    <s v="MEDIUM"/>
    <s v=""/>
    <s v=""/>
    <s v=""/>
    <s v="JO"/>
  </r>
  <r>
    <s v="30000"/>
    <s v="School of Fine Art"/>
    <x v="186"/>
    <s v="2024-03-18"/>
    <s v="2024-03-18"/>
    <s v="2024-03-18"/>
    <n v="250.2"/>
    <n v="-250.2"/>
    <n v="0"/>
    <n v="13"/>
    <n v="500"/>
    <x v="0"/>
    <n v="0"/>
    <n v="0"/>
    <x v="2"/>
    <x v="0"/>
    <x v="0"/>
    <x v="0"/>
    <s v="70"/>
    <s v="HOME"/>
    <s v="MEDIUM"/>
    <s v=""/>
    <s v=""/>
    <s v=""/>
    <s v="JO"/>
  </r>
  <r>
    <s v="50000"/>
    <s v="Relecloud"/>
    <x v="187"/>
    <s v="2024-03-19"/>
    <s v="2024-03-19"/>
    <s v="2024-03-19"/>
    <n v="308.25"/>
    <n v="-308.25"/>
    <n v="0"/>
    <n v="16"/>
    <n v="499"/>
    <x v="0"/>
    <n v="0"/>
    <n v="0"/>
    <x v="3"/>
    <x v="0"/>
    <x v="0"/>
    <x v="0"/>
    <s v="40"/>
    <s v="OFFICE"/>
    <s v="MEDIUM"/>
    <s v=""/>
    <s v=""/>
    <s v=""/>
    <s v="JO"/>
  </r>
  <r>
    <s v="40000"/>
    <s v="Alpine Ski House"/>
    <x v="188"/>
    <s v="2024-03-20"/>
    <s v="2024-03-20"/>
    <s v="2024-03-20"/>
    <n v="250.2"/>
    <n v="-250.2"/>
    <n v="0"/>
    <n v="18"/>
    <n v="498"/>
    <x v="0"/>
    <n v="0"/>
    <n v="0"/>
    <x v="4"/>
    <x v="0"/>
    <x v="0"/>
    <x v="0"/>
    <s v="30"/>
    <s v=""/>
    <s v="SMALL"/>
    <s v=""/>
    <s v=""/>
    <s v=""/>
    <s v="JO"/>
  </r>
  <r>
    <s v="20000"/>
    <s v="Trey Research"/>
    <x v="189"/>
    <s v="2024-03-21"/>
    <s v="2024-03-21"/>
    <s v="2024-03-21"/>
    <n v="2493"/>
    <n v="-2493"/>
    <n v="0"/>
    <n v="8"/>
    <n v="497"/>
    <x v="0"/>
    <n v="0"/>
    <n v="0"/>
    <x v="0"/>
    <x v="0"/>
    <x v="0"/>
    <x v="0"/>
    <s v="40"/>
    <s v=""/>
    <s v="LARGE"/>
    <s v=""/>
    <s v=""/>
    <s v=""/>
    <s v="JO"/>
  </r>
  <r>
    <s v="10000"/>
    <s v="Adatum Corporation"/>
    <x v="190"/>
    <s v="2024-03-21"/>
    <s v="2024-03-21"/>
    <s v="2024-03-21"/>
    <n v="16513.5"/>
    <n v="-16513.5"/>
    <n v="0"/>
    <n v="10"/>
    <n v="497"/>
    <x v="0"/>
    <n v="0"/>
    <n v="0"/>
    <x v="1"/>
    <x v="0"/>
    <x v="0"/>
    <x v="0"/>
    <s v="40"/>
    <s v=""/>
    <s v="MEDIUM"/>
    <s v=""/>
    <s v=""/>
    <s v=""/>
    <s v="JO"/>
  </r>
  <r>
    <s v="50000"/>
    <s v="Relecloud"/>
    <x v="191"/>
    <s v="2024-03-23"/>
    <s v="2024-03-23"/>
    <s v="2024-03-23"/>
    <n v="3517.5"/>
    <n v="-3517.5"/>
    <n v="0"/>
    <n v="16"/>
    <n v="495"/>
    <x v="0"/>
    <n v="0"/>
    <n v="0"/>
    <x v="3"/>
    <x v="0"/>
    <x v="0"/>
    <x v="0"/>
    <s v="40"/>
    <s v="OFFICE"/>
    <s v="MEDIUM"/>
    <s v=""/>
    <s v=""/>
    <s v=""/>
    <s v="JO"/>
  </r>
  <r>
    <s v="30000"/>
    <s v="School of Fine Art"/>
    <x v="192"/>
    <s v="2024-03-24"/>
    <s v="2024-03-24"/>
    <s v="2024-03-24"/>
    <n v="427.2"/>
    <n v="-427.2"/>
    <n v="0"/>
    <n v="13"/>
    <n v="494"/>
    <x v="0"/>
    <n v="0"/>
    <n v="0"/>
    <x v="2"/>
    <x v="0"/>
    <x v="0"/>
    <x v="0"/>
    <s v="70"/>
    <s v="HOME"/>
    <s v="MEDIUM"/>
    <s v=""/>
    <s v=""/>
    <s v=""/>
    <s v="JO"/>
  </r>
  <r>
    <s v="40000"/>
    <s v="Alpine Ski House"/>
    <x v="193"/>
    <s v="2024-03-24"/>
    <s v="2024-03-24"/>
    <s v="2024-03-24"/>
    <n v="2987.4"/>
    <n v="-2987.4"/>
    <n v="0"/>
    <n v="18"/>
    <n v="494"/>
    <x v="0"/>
    <n v="0"/>
    <n v="0"/>
    <x v="4"/>
    <x v="0"/>
    <x v="0"/>
    <x v="0"/>
    <s v="30"/>
    <s v=""/>
    <s v="SMALL"/>
    <s v=""/>
    <s v=""/>
    <s v=""/>
    <s v="JO"/>
  </r>
  <r>
    <s v="20000"/>
    <s v="Trey Research"/>
    <x v="194"/>
    <s v="2024-03-26"/>
    <s v="2024-03-26"/>
    <s v="2024-04-09"/>
    <n v="781.88"/>
    <n v="0"/>
    <n v="781.88"/>
    <n v="8"/>
    <n v="492"/>
    <x v="0"/>
    <n v="0.33333475441565802"/>
    <n v="1.7621892002692822E-2"/>
    <x v="0"/>
    <x v="0"/>
    <x v="0"/>
    <x v="0"/>
    <s v="40"/>
    <s v=""/>
    <s v="LARGE"/>
    <s v=""/>
    <s v=""/>
    <s v=""/>
    <s v="JO"/>
  </r>
  <r>
    <s v="30000"/>
    <s v="School of Fine Art"/>
    <x v="195"/>
    <s v="2024-03-27"/>
    <s v="2024-03-27"/>
    <s v="2024-03-31"/>
    <n v="12094.8"/>
    <n v="0"/>
    <n v="12094.8"/>
    <n v="13"/>
    <n v="491"/>
    <x v="0"/>
    <n v="0.37050266049509406"/>
    <n v="0.27259075483983364"/>
    <x v="2"/>
    <x v="0"/>
    <x v="0"/>
    <x v="0"/>
    <s v="70"/>
    <s v="HOME"/>
    <s v="MEDIUM"/>
    <s v=""/>
    <s v=""/>
    <s v=""/>
    <s v="JO"/>
  </r>
  <r>
    <s v="50000"/>
    <s v="Relecloud"/>
    <x v="196"/>
    <s v="2024-03-31"/>
    <s v="2024-03-31"/>
    <s v="2024-04-14"/>
    <n v="2358.38"/>
    <n v="0"/>
    <n v="2358.38"/>
    <n v="16"/>
    <n v="487"/>
    <x v="0"/>
    <n v="0.34874999630307674"/>
    <n v="5.3152808181959763E-2"/>
    <x v="3"/>
    <x v="0"/>
    <x v="0"/>
    <x v="0"/>
    <s v="40"/>
    <s v="OFFICE"/>
    <s v="MEDIUM"/>
    <s v=""/>
    <s v=""/>
    <s v=""/>
    <s v="JO"/>
  </r>
  <r>
    <s v="30000"/>
    <s v="School of Fine Art"/>
    <x v="197"/>
    <s v="2024-04-01"/>
    <s v="2024-04-01"/>
    <s v="2024-04-30"/>
    <n v="1236.5999999999999"/>
    <n v="0"/>
    <n v="1236.5999999999999"/>
    <n v="13"/>
    <n v="486"/>
    <x v="0"/>
    <n v="3.7881038956264948E-2"/>
    <n v="2.7870301901225178E-2"/>
    <x v="2"/>
    <x v="0"/>
    <x v="0"/>
    <x v="0"/>
    <s v="70"/>
    <s v="HOME"/>
    <s v="MEDIUM"/>
    <s v=""/>
    <s v=""/>
    <s v=""/>
    <s v="JO"/>
  </r>
  <r>
    <s v="10000"/>
    <s v="Adatum Corporation"/>
    <x v="198"/>
    <s v="2025-01-28"/>
    <s v="2025-01-28"/>
    <s v="2025-02-28"/>
    <n v="1386.25"/>
    <n v="-1386.25"/>
    <n v="0"/>
    <n v="10"/>
    <n v="184"/>
    <x v="0"/>
    <n v="0"/>
    <n v="0"/>
    <x v="1"/>
    <x v="0"/>
    <x v="0"/>
    <x v="0"/>
    <s v="40"/>
    <s v=""/>
    <s v="MEDIUM"/>
    <s v=""/>
    <s v=""/>
    <s v=""/>
    <s v="JO"/>
  </r>
  <r>
    <s v="10000"/>
    <s v="Adatum Corporation"/>
    <x v="199"/>
    <s v="2025-01-18"/>
    <s v="2025-01-18"/>
    <s v="2025-02-18"/>
    <n v="1137.75"/>
    <n v="-1137.75"/>
    <n v="0"/>
    <n v="10"/>
    <n v="194"/>
    <x v="0"/>
    <n v="0"/>
    <n v="0"/>
    <x v="1"/>
    <x v="0"/>
    <x v="0"/>
    <x v="0"/>
    <s v="40"/>
    <s v=""/>
    <s v="MEDIUM"/>
    <s v=""/>
    <s v=""/>
    <s v=""/>
    <s v="JO"/>
  </r>
  <r>
    <s v="10000"/>
    <s v="Adatum Corporation"/>
    <x v="200"/>
    <s v="2025-01-19"/>
    <s v="2025-01-19"/>
    <s v="2025-02-19"/>
    <n v="2085.88"/>
    <n v="-2085.88"/>
    <n v="0"/>
    <n v="10"/>
    <n v="193"/>
    <x v="0"/>
    <n v="0"/>
    <n v="0"/>
    <x v="1"/>
    <x v="0"/>
    <x v="0"/>
    <x v="0"/>
    <s v="40"/>
    <s v=""/>
    <s v="MEDIUM"/>
    <s v=""/>
    <s v=""/>
    <s v=""/>
    <s v="JO"/>
  </r>
  <r>
    <s v="10000"/>
    <s v="Adatum Corporation"/>
    <x v="201"/>
    <s v="2025-01-17"/>
    <s v="2025-01-17"/>
    <s v="2025-02-17"/>
    <n v="204"/>
    <n v="-204"/>
    <n v="0"/>
    <n v="10"/>
    <n v="195"/>
    <x v="0"/>
    <n v="0"/>
    <n v="0"/>
    <x v="1"/>
    <x v="0"/>
    <x v="0"/>
    <x v="0"/>
    <s v="40"/>
    <s v=""/>
    <s v="MEDIUM"/>
    <s v=""/>
    <s v=""/>
    <s v=""/>
    <s v="JO"/>
  </r>
  <r>
    <s v="10000"/>
    <s v="Adatum Corporation"/>
    <x v="202"/>
    <s v="2025-01-16"/>
    <s v="2025-01-16"/>
    <s v="2025-02-16"/>
    <n v="2346"/>
    <n v="-2346"/>
    <n v="0"/>
    <n v="10"/>
    <n v="196"/>
    <x v="0"/>
    <n v="0"/>
    <n v="0"/>
    <x v="1"/>
    <x v="0"/>
    <x v="0"/>
    <x v="0"/>
    <s v="40"/>
    <s v=""/>
    <s v="MEDIUM"/>
    <s v=""/>
    <s v=""/>
    <s v=""/>
    <s v="JO"/>
  </r>
  <r>
    <s v="10000"/>
    <s v="Adatum Corporation"/>
    <x v="203"/>
    <s v="2025-01-15"/>
    <s v="2025-01-15"/>
    <s v="2025-02-15"/>
    <n v="189.63"/>
    <n v="-189.63"/>
    <n v="0"/>
    <n v="10"/>
    <n v="197"/>
    <x v="0"/>
    <n v="0"/>
    <n v="0"/>
    <x v="1"/>
    <x v="0"/>
    <x v="0"/>
    <x v="0"/>
    <s v="40"/>
    <s v=""/>
    <s v="MEDIUM"/>
    <s v=""/>
    <s v=""/>
    <s v=""/>
    <s v="JO"/>
  </r>
  <r>
    <s v="20000"/>
    <s v="Trey Research"/>
    <x v="204"/>
    <s v="2025-03-18"/>
    <s v="2025-03-18"/>
    <s v="2025-04-01"/>
    <n v="554.5"/>
    <n v="-554.5"/>
    <n v="0"/>
    <n v="8"/>
    <n v="135"/>
    <x v="1"/>
    <n v="0"/>
    <n v="0"/>
    <x v="0"/>
    <x v="0"/>
    <x v="0"/>
    <x v="0"/>
    <s v="40"/>
    <s v=""/>
    <s v="LARGE"/>
    <s v=""/>
    <s v=""/>
    <s v=""/>
    <s v="JO"/>
  </r>
  <r>
    <s v="20000"/>
    <s v="Trey Research"/>
    <x v="205"/>
    <s v="2025-01-14"/>
    <s v="2025-01-14"/>
    <s v="2025-01-28"/>
    <n v="3792.5"/>
    <n v="-3792.5"/>
    <n v="0"/>
    <n v="8"/>
    <n v="198"/>
    <x v="0"/>
    <n v="0"/>
    <n v="0"/>
    <x v="0"/>
    <x v="0"/>
    <x v="0"/>
    <x v="0"/>
    <s v="40"/>
    <s v=""/>
    <s v="LARGE"/>
    <s v=""/>
    <s v=""/>
    <s v=""/>
    <s v="JO"/>
  </r>
  <r>
    <s v="20000"/>
    <s v="Trey Research"/>
    <x v="206"/>
    <s v="2025-01-18"/>
    <s v="2025-01-18"/>
    <s v="2025-02-01"/>
    <n v="758.5"/>
    <n v="-758.5"/>
    <n v="0"/>
    <n v="8"/>
    <n v="194"/>
    <x v="0"/>
    <n v="0"/>
    <n v="0"/>
    <x v="0"/>
    <x v="0"/>
    <x v="0"/>
    <x v="0"/>
    <s v="40"/>
    <s v=""/>
    <s v="LARGE"/>
    <s v=""/>
    <s v=""/>
    <s v=""/>
    <s v="JO"/>
  </r>
  <r>
    <s v="20000"/>
    <s v="Trey Research"/>
    <x v="207"/>
    <s v="2025-01-15"/>
    <s v="2025-01-15"/>
    <s v="2025-01-29"/>
    <n v="1020"/>
    <n v="-1020"/>
    <n v="0"/>
    <n v="8"/>
    <n v="197"/>
    <x v="0"/>
    <n v="0"/>
    <n v="0"/>
    <x v="0"/>
    <x v="0"/>
    <x v="0"/>
    <x v="0"/>
    <s v="40"/>
    <s v=""/>
    <s v="LARGE"/>
    <s v=""/>
    <s v=""/>
    <s v=""/>
    <s v="JO"/>
  </r>
  <r>
    <s v="20000"/>
    <s v="Trey Research"/>
    <x v="208"/>
    <s v="2025-01-18"/>
    <s v="2025-01-18"/>
    <s v="2025-02-01"/>
    <n v="1428"/>
    <n v="-1428"/>
    <n v="0"/>
    <n v="8"/>
    <n v="194"/>
    <x v="0"/>
    <n v="0"/>
    <n v="0"/>
    <x v="0"/>
    <x v="0"/>
    <x v="0"/>
    <x v="0"/>
    <s v="40"/>
    <s v=""/>
    <s v="LARGE"/>
    <s v=""/>
    <s v=""/>
    <s v=""/>
    <s v="JO"/>
  </r>
  <r>
    <s v="20000"/>
    <s v="Trey Research"/>
    <x v="209"/>
    <s v="2025-01-30"/>
    <s v="2025-01-30"/>
    <s v="2025-02-13"/>
    <n v="379.25"/>
    <n v="-379.25"/>
    <n v="0"/>
    <n v="8"/>
    <n v="182"/>
    <x v="0"/>
    <n v="0"/>
    <n v="0"/>
    <x v="0"/>
    <x v="0"/>
    <x v="0"/>
    <x v="0"/>
    <s v="40"/>
    <s v=""/>
    <s v="LARGE"/>
    <s v=""/>
    <s v=""/>
    <s v=""/>
    <s v="JO"/>
  </r>
  <r>
    <s v="30000"/>
    <s v="School of Fine Art"/>
    <x v="210"/>
    <s v="2025-01-16"/>
    <s v="2025-01-16"/>
    <s v="2025-01-31"/>
    <n v="606.79999999999995"/>
    <n v="-606.79999999999995"/>
    <n v="0"/>
    <n v="13"/>
    <n v="196"/>
    <x v="0"/>
    <n v="0"/>
    <n v="0"/>
    <x v="2"/>
    <x v="0"/>
    <x v="0"/>
    <x v="0"/>
    <s v="70"/>
    <s v="HOME"/>
    <s v="MEDIUM"/>
    <s v=""/>
    <s v=""/>
    <s v=""/>
    <s v="JO"/>
  </r>
  <r>
    <s v="30000"/>
    <s v="School of Fine Art"/>
    <x v="211"/>
    <s v="2025-01-21"/>
    <s v="2025-01-21"/>
    <s v="2025-01-31"/>
    <n v="1668.7"/>
    <n v="-1668.7"/>
    <n v="0"/>
    <n v="13"/>
    <n v="191"/>
    <x v="0"/>
    <n v="0"/>
    <n v="0"/>
    <x v="2"/>
    <x v="0"/>
    <x v="0"/>
    <x v="0"/>
    <s v="70"/>
    <s v="HOME"/>
    <s v="MEDIUM"/>
    <s v=""/>
    <s v=""/>
    <s v=""/>
    <s v="JO"/>
  </r>
  <r>
    <s v="40000"/>
    <s v="Alpine Ski House"/>
    <x v="212"/>
    <s v="2025-01-25"/>
    <s v="2025-01-25"/>
    <s v="2025-02-25"/>
    <n v="3034"/>
    <n v="-3034"/>
    <n v="0"/>
    <n v="18"/>
    <n v="187"/>
    <x v="0"/>
    <n v="0"/>
    <n v="0"/>
    <x v="4"/>
    <x v="0"/>
    <x v="0"/>
    <x v="0"/>
    <s v="30"/>
    <s v=""/>
    <s v="SMALL"/>
    <s v=""/>
    <s v=""/>
    <s v=""/>
    <s v="JO"/>
  </r>
  <r>
    <s v="40000"/>
    <s v="Alpine Ski House"/>
    <x v="213"/>
    <s v="2025-01-19"/>
    <s v="2025-01-19"/>
    <s v="2025-02-19"/>
    <n v="303.39999999999998"/>
    <n v="-303.39999999999998"/>
    <n v="0"/>
    <n v="18"/>
    <n v="193"/>
    <x v="0"/>
    <n v="0"/>
    <n v="0"/>
    <x v="4"/>
    <x v="0"/>
    <x v="0"/>
    <x v="0"/>
    <s v="30"/>
    <s v=""/>
    <s v="SMALL"/>
    <s v=""/>
    <s v=""/>
    <s v=""/>
    <s v="JO"/>
  </r>
  <r>
    <s v="C00010"/>
    <s v="Top Conferences"/>
    <x v="214"/>
    <s v="2025-06-15"/>
    <s v="2025-06-15"/>
    <s v="2025-06-15"/>
    <n v="-2500"/>
    <n v="0"/>
    <n v="-2500"/>
    <n v="61"/>
    <n v="46"/>
    <x v="2"/>
    <n v="1"/>
    <n v="1"/>
    <x v="5"/>
    <x v="1"/>
    <x v="1"/>
    <x v="0"/>
    <s v=""/>
    <s v=""/>
    <s v=""/>
    <s v=""/>
    <s v=""/>
    <s v=""/>
    <s v=""/>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AAE6846-E9FE-4F4F-B94C-4DEF32AEE88C}" name="PivotTable5" cacheId="0" applyNumberFormats="0" applyBorderFormats="0" applyFontFormats="0" applyPatternFormats="0" applyAlignmentFormats="0" applyWidthHeightFormats="1" dataCaption="Values" updatedVersion="8" minRefreshableVersion="3" useAutoFormatting="1" rowGrandTotals="0" itemPrintTitles="1" createdVersion="8" indent="0" outline="1" outlineData="1" multipleFieldFilters="0" chartFormat="4" rowHeaderCaption="Customer / Reference Number">
  <location ref="S32:T37" firstHeaderRow="1" firstDataRow="1" firstDataCol="1" rowPageCount="1" colPageCount="1"/>
  <pivotFields count="25">
    <pivotField showAll="0"/>
    <pivotField showAll="0"/>
    <pivotField showAll="0"/>
    <pivotField numFmtId="167" showAll="0"/>
    <pivotField showAll="0"/>
    <pivotField numFmtId="167" showAll="0"/>
    <pivotField numFmtId="164" showAll="0"/>
    <pivotField numFmtId="44" showAll="0"/>
    <pivotField dataField="1" numFmtId="164" showAll="0"/>
    <pivotField showAll="0"/>
    <pivotField numFmtId="168" showAll="0"/>
    <pivotField multipleItemSelectionAllowed="1" showAll="0">
      <items count="8">
        <item x="0"/>
        <item m="1" x="6"/>
        <item x="1"/>
        <item m="1" x="4"/>
        <item m="1" x="5"/>
        <item m="1" x="3"/>
        <item x="2"/>
        <item t="default"/>
      </items>
    </pivotField>
    <pivotField numFmtId="10" showAll="0"/>
    <pivotField numFmtId="10" showAll="0"/>
    <pivotField axis="axisRow" showAll="0" measureFilter="1" sortType="ascending">
      <items count="92">
        <item m="1" x="41"/>
        <item m="1" x="44"/>
        <item m="1" x="46"/>
        <item m="1" x="10"/>
        <item m="1" x="49"/>
        <item m="1" x="8"/>
        <item m="1" x="40"/>
        <item m="1" x="12"/>
        <item m="1" x="39"/>
        <item m="1" x="26"/>
        <item m="1" x="43"/>
        <item m="1" x="42"/>
        <item m="1" x="19"/>
        <item m="1" x="36"/>
        <item m="1" x="23"/>
        <item m="1" x="31"/>
        <item m="1" x="32"/>
        <item m="1" x="27"/>
        <item m="1" x="6"/>
        <item m="1" x="24"/>
        <item m="1" x="16"/>
        <item m="1" x="47"/>
        <item m="1" x="29"/>
        <item m="1" x="14"/>
        <item m="1" x="22"/>
        <item m="1" x="48"/>
        <item m="1" x="18"/>
        <item m="1" x="34"/>
        <item m="1" x="38"/>
        <item m="1" x="13"/>
        <item m="1" x="20"/>
        <item m="1" x="15"/>
        <item m="1" x="45"/>
        <item m="1" x="51"/>
        <item m="1" x="86"/>
        <item m="1" x="88"/>
        <item m="1" x="89"/>
        <item m="1" x="59"/>
        <item m="1" x="62"/>
        <item m="1" x="53"/>
        <item m="1" x="87"/>
        <item m="1" x="85"/>
        <item m="1" x="90"/>
        <item m="1" x="73"/>
        <item m="1" x="79"/>
        <item m="1" x="80"/>
        <item m="1" x="68"/>
        <item m="1" x="67"/>
        <item m="1" x="56"/>
        <item m="1" x="84"/>
        <item m="1" x="81"/>
        <item m="1" x="82"/>
        <item m="1" x="55"/>
        <item m="1" x="76"/>
        <item m="1" x="74"/>
        <item m="1" x="52"/>
        <item m="1" x="57"/>
        <item m="1" x="75"/>
        <item m="1" x="63"/>
        <item m="1" x="64"/>
        <item m="1" x="69"/>
        <item m="1" x="35"/>
        <item m="1" x="58"/>
        <item m="1" x="37"/>
        <item m="1" x="60"/>
        <item m="1" x="50"/>
        <item m="1" x="77"/>
        <item m="1" x="11"/>
        <item m="1" x="83"/>
        <item m="1" x="71"/>
        <item m="1" x="65"/>
        <item m="1" x="66"/>
        <item m="1" x="17"/>
        <item m="1" x="30"/>
        <item m="1" x="25"/>
        <item m="1" x="28"/>
        <item m="1" x="78"/>
        <item m="1" x="72"/>
        <item m="1" x="70"/>
        <item m="1" x="54"/>
        <item m="1" x="61"/>
        <item m="1" x="21"/>
        <item m="1" x="33"/>
        <item m="1" x="9"/>
        <item m="1" x="7"/>
        <item x="2"/>
        <item x="0"/>
        <item x="1"/>
        <item x="3"/>
        <item x="4"/>
        <item x="5"/>
        <item t="default"/>
      </items>
      <autoSortScope>
        <pivotArea dataOnly="0" outline="0" fieldPosition="0">
          <references count="1">
            <reference field="4294967294" count="1" selected="0">
              <x v="0"/>
            </reference>
          </references>
        </pivotArea>
      </autoSortScope>
    </pivotField>
    <pivotField showAll="0"/>
    <pivotField axis="axisPage" showAll="0">
      <items count="5">
        <item m="1" x="3"/>
        <item m="1" x="2"/>
        <item x="0"/>
        <item x="1"/>
        <item t="default"/>
      </items>
    </pivotField>
    <pivotField showAll="0" sumSubtotal="1" countASubtotal="1" avgSubtotal="1">
      <items count="4">
        <item n=" " x="0"/>
        <item t="sum"/>
        <item t="countA"/>
        <item t="avg"/>
      </items>
    </pivotField>
    <pivotField showAll="0"/>
    <pivotField showAll="0"/>
    <pivotField showAll="0"/>
    <pivotField showAll="0"/>
    <pivotField showAll="0"/>
    <pivotField showAll="0"/>
    <pivotField showAll="0"/>
  </pivotFields>
  <rowFields count="1">
    <field x="14"/>
  </rowFields>
  <rowItems count="5">
    <i>
      <x v="87"/>
    </i>
    <i>
      <x v="86"/>
    </i>
    <i>
      <x v="89"/>
    </i>
    <i>
      <x v="88"/>
    </i>
    <i>
      <x v="85"/>
    </i>
  </rowItems>
  <colItems count="1">
    <i/>
  </colItems>
  <pageFields count="1">
    <pageField fld="16" item="2" hier="-1"/>
  </pageFields>
  <dataFields count="1">
    <dataField name="Sum of Aging Balance" fld="8" baseField="0" baseItem="0"/>
  </dataFields>
  <formats count="27">
    <format dxfId="93">
      <pivotArea type="all" dataOnly="0" outline="0" fieldPosition="0"/>
    </format>
    <format dxfId="92">
      <pivotArea type="origin" dataOnly="0" labelOnly="1" outline="0" fieldPosition="0"/>
    </format>
    <format dxfId="91">
      <pivotArea field="11" type="button" dataOnly="0" labelOnly="1" outline="0"/>
    </format>
    <format dxfId="90">
      <pivotArea type="topRight" dataOnly="0" labelOnly="1" outline="0" fieldPosition="0"/>
    </format>
    <format dxfId="89">
      <pivotArea field="17" type="button" dataOnly="0" labelOnly="1" outline="0"/>
    </format>
    <format dxfId="88">
      <pivotArea dataOnly="0" labelOnly="1" grandCol="1" outline="0" fieldPosition="0"/>
    </format>
    <format dxfId="87">
      <pivotArea type="origin" dataOnly="0" labelOnly="1" outline="0" fieldPosition="0"/>
    </format>
    <format dxfId="86">
      <pivotArea field="17" type="button" dataOnly="0" labelOnly="1" outline="0"/>
    </format>
    <format dxfId="85">
      <pivotArea field="11" type="button" dataOnly="0" labelOnly="1" outline="0"/>
    </format>
    <format dxfId="84">
      <pivotArea type="topRight" dataOnly="0" labelOnly="1" outline="0" fieldPosition="0"/>
    </format>
    <format dxfId="83">
      <pivotArea dataOnly="0" labelOnly="1" grandCol="1" outline="0" fieldPosition="0"/>
    </format>
    <format dxfId="82">
      <pivotArea dataOnly="0" labelOnly="1" grandCol="1" outline="0" fieldPosition="0"/>
    </format>
    <format dxfId="81">
      <pivotArea field="17" type="button" dataOnly="0" labelOnly="1" outline="0"/>
    </format>
    <format dxfId="80">
      <pivotArea dataOnly="0" labelOnly="1" grandCol="1" outline="0" fieldPosition="0"/>
    </format>
    <format dxfId="79">
      <pivotArea grandCol="1" outline="0" collapsedLevelsAreSubtotals="1" fieldPosition="0"/>
    </format>
    <format dxfId="78">
      <pivotArea type="all" dataOnly="0" outline="0" fieldPosition="0"/>
    </format>
    <format dxfId="77">
      <pivotArea outline="0" collapsedLevelsAreSubtotals="1" fieldPosition="0"/>
    </format>
    <format dxfId="76">
      <pivotArea type="origin" dataOnly="0" labelOnly="1" outline="0" fieldPosition="0"/>
    </format>
    <format dxfId="75">
      <pivotArea field="11" type="button" dataOnly="0" labelOnly="1" outline="0"/>
    </format>
    <format dxfId="74">
      <pivotArea type="topRight" dataOnly="0" labelOnly="1" outline="0" fieldPosition="0"/>
    </format>
    <format dxfId="73">
      <pivotArea field="17" type="button" dataOnly="0" labelOnly="1" outline="0"/>
    </format>
    <format dxfId="72">
      <pivotArea dataOnly="0" labelOnly="1" grandCol="1" outline="0" fieldPosition="0"/>
    </format>
    <format dxfId="71">
      <pivotArea type="all" dataOnly="0" outline="0" fieldPosition="0"/>
    </format>
    <format dxfId="70">
      <pivotArea outline="0" collapsedLevelsAreSubtotals="1" fieldPosition="0"/>
    </format>
    <format dxfId="69">
      <pivotArea field="14" type="button" dataOnly="0" labelOnly="1" outline="0" axis="axisRow" fieldPosition="0"/>
    </format>
    <format dxfId="68">
      <pivotArea dataOnly="0" labelOnly="1" fieldPosition="0">
        <references count="1">
          <reference field="14" count="0"/>
        </references>
      </pivotArea>
    </format>
    <format dxfId="67">
      <pivotArea dataOnly="0" labelOnly="1" outline="0" axis="axisValues" fieldPosition="0"/>
    </format>
  </formats>
  <chartFormats count="1">
    <chartFormat chart="2" format="0" series="1">
      <pivotArea type="data" outline="0" fieldPosition="0">
        <references count="1">
          <reference field="4294967294" count="1" selected="0">
            <x v="0"/>
          </reference>
        </references>
      </pivotArea>
    </chartFormat>
  </chartFormats>
  <pivotTableStyleInfo name="PivotStyleLight13" showRowHeaders="1" showColHeaders="1" showRowStripes="1" showColStripes="0" showLastColumn="1"/>
  <filters count="1">
    <filter fld="14" type="count" evalOrder="-1" id="1" iMeasureFld="0">
      <autoFilter ref="A1">
        <filterColumn colId="0">
          <top10 val="10" filterVal="10"/>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2B5B4FFE-04DD-4357-94C3-EE31D97FB8F9}" name="PivotTable4" cacheId="0" applyNumberFormats="0" applyBorderFormats="0" applyFontFormats="0" applyPatternFormats="0" applyAlignmentFormats="0" applyWidthHeightFormats="1" dataCaption="Values" updatedVersion="8" minRefreshableVersion="3" useAutoFormatting="1" rowGrandTotals="0" itemPrintTitles="1" createdVersion="8" indent="0" outline="1" outlineData="1" multipleFieldFilters="0" chartFormat="4" rowHeaderCaption="Customer / Reference Number">
  <location ref="S18:T24" firstHeaderRow="1" firstDataRow="1" firstDataCol="1"/>
  <pivotFields count="25">
    <pivotField showAll="0"/>
    <pivotField showAll="0"/>
    <pivotField showAll="0"/>
    <pivotField numFmtId="167" showAll="0"/>
    <pivotField showAll="0"/>
    <pivotField numFmtId="167" showAll="0"/>
    <pivotField numFmtId="164" showAll="0"/>
    <pivotField numFmtId="44" showAll="0"/>
    <pivotField dataField="1" numFmtId="164" showAll="0"/>
    <pivotField showAll="0"/>
    <pivotField numFmtId="168" showAll="0"/>
    <pivotField showAll="0">
      <items count="8">
        <item x="0"/>
        <item m="1" x="6"/>
        <item x="1"/>
        <item m="1" x="4"/>
        <item m="1" x="5"/>
        <item m="1" x="3"/>
        <item x="2"/>
        <item t="default"/>
      </items>
    </pivotField>
    <pivotField numFmtId="10" showAll="0"/>
    <pivotField numFmtId="10" showAll="0"/>
    <pivotField axis="axisRow" showAll="0" measureFilter="1" sortType="ascending">
      <items count="92">
        <item m="1" x="41"/>
        <item m="1" x="44"/>
        <item m="1" x="46"/>
        <item m="1" x="10"/>
        <item m="1" x="49"/>
        <item m="1" x="8"/>
        <item m="1" x="40"/>
        <item m="1" x="12"/>
        <item m="1" x="39"/>
        <item m="1" x="26"/>
        <item m="1" x="43"/>
        <item m="1" x="42"/>
        <item m="1" x="19"/>
        <item m="1" x="36"/>
        <item m="1" x="23"/>
        <item m="1" x="31"/>
        <item m="1" x="32"/>
        <item m="1" x="27"/>
        <item m="1" x="6"/>
        <item m="1" x="24"/>
        <item m="1" x="16"/>
        <item m="1" x="47"/>
        <item m="1" x="29"/>
        <item m="1" x="14"/>
        <item m="1" x="22"/>
        <item m="1" x="48"/>
        <item m="1" x="18"/>
        <item m="1" x="34"/>
        <item m="1" x="38"/>
        <item m="1" x="13"/>
        <item m="1" x="20"/>
        <item m="1" x="15"/>
        <item m="1" x="45"/>
        <item m="1" x="51"/>
        <item m="1" x="86"/>
        <item m="1" x="88"/>
        <item m="1" x="89"/>
        <item m="1" x="59"/>
        <item m="1" x="62"/>
        <item m="1" x="53"/>
        <item m="1" x="87"/>
        <item m="1" x="85"/>
        <item m="1" x="90"/>
        <item m="1" x="73"/>
        <item m="1" x="79"/>
        <item m="1" x="80"/>
        <item m="1" x="68"/>
        <item m="1" x="67"/>
        <item m="1" x="56"/>
        <item m="1" x="84"/>
        <item m="1" x="81"/>
        <item m="1" x="82"/>
        <item m="1" x="55"/>
        <item m="1" x="76"/>
        <item m="1" x="74"/>
        <item m="1" x="52"/>
        <item m="1" x="57"/>
        <item m="1" x="75"/>
        <item m="1" x="63"/>
        <item m="1" x="64"/>
        <item m="1" x="69"/>
        <item m="1" x="35"/>
        <item m="1" x="58"/>
        <item m="1" x="37"/>
        <item m="1" x="60"/>
        <item m="1" x="50"/>
        <item m="1" x="77"/>
        <item m="1" x="11"/>
        <item m="1" x="83"/>
        <item m="1" x="71"/>
        <item m="1" x="65"/>
        <item m="1" x="66"/>
        <item m="1" x="17"/>
        <item m="1" x="30"/>
        <item m="1" x="25"/>
        <item m="1" x="28"/>
        <item m="1" x="78"/>
        <item m="1" x="72"/>
        <item m="1" x="70"/>
        <item m="1" x="54"/>
        <item m="1" x="61"/>
        <item m="1" x="21"/>
        <item m="1" x="33"/>
        <item m="1" x="9"/>
        <item m="1" x="7"/>
        <item x="2"/>
        <item x="0"/>
        <item x="1"/>
        <item x="3"/>
        <item x="4"/>
        <item x="5"/>
        <item t="default"/>
      </items>
      <autoSortScope>
        <pivotArea dataOnly="0" outline="0" fieldPosition="0">
          <references count="1">
            <reference field="4294967294" count="1" selected="0">
              <x v="0"/>
            </reference>
          </references>
        </pivotArea>
      </autoSortScope>
    </pivotField>
    <pivotField showAll="0"/>
    <pivotField showAll="0"/>
    <pivotField showAll="0" sumSubtotal="1" countASubtotal="1" avgSubtotal="1">
      <items count="4">
        <item n=" " x="0"/>
        <item t="sum"/>
        <item t="countA"/>
        <item t="avg"/>
      </items>
    </pivotField>
    <pivotField showAll="0"/>
    <pivotField showAll="0"/>
    <pivotField showAll="0"/>
    <pivotField showAll="0"/>
    <pivotField showAll="0"/>
    <pivotField showAll="0"/>
    <pivotField showAll="0"/>
  </pivotFields>
  <rowFields count="1">
    <field x="14"/>
  </rowFields>
  <rowItems count="6">
    <i>
      <x v="90"/>
    </i>
    <i>
      <x v="87"/>
    </i>
    <i>
      <x v="86"/>
    </i>
    <i>
      <x v="89"/>
    </i>
    <i>
      <x v="88"/>
    </i>
    <i>
      <x v="85"/>
    </i>
  </rowItems>
  <colItems count="1">
    <i/>
  </colItems>
  <dataFields count="1">
    <dataField name="Sum of Aging Balance" fld="8" baseField="0" baseItem="0"/>
  </dataFields>
  <formats count="27">
    <format dxfId="120">
      <pivotArea type="all" dataOnly="0" outline="0" fieldPosition="0"/>
    </format>
    <format dxfId="119">
      <pivotArea type="origin" dataOnly="0" labelOnly="1" outline="0" fieldPosition="0"/>
    </format>
    <format dxfId="118">
      <pivotArea field="11" type="button" dataOnly="0" labelOnly="1" outline="0"/>
    </format>
    <format dxfId="117">
      <pivotArea type="topRight" dataOnly="0" labelOnly="1" outline="0" fieldPosition="0"/>
    </format>
    <format dxfId="116">
      <pivotArea field="17" type="button" dataOnly="0" labelOnly="1" outline="0"/>
    </format>
    <format dxfId="115">
      <pivotArea dataOnly="0" labelOnly="1" grandCol="1" outline="0" fieldPosition="0"/>
    </format>
    <format dxfId="114">
      <pivotArea type="origin" dataOnly="0" labelOnly="1" outline="0" fieldPosition="0"/>
    </format>
    <format dxfId="113">
      <pivotArea field="17" type="button" dataOnly="0" labelOnly="1" outline="0"/>
    </format>
    <format dxfId="112">
      <pivotArea field="11" type="button" dataOnly="0" labelOnly="1" outline="0"/>
    </format>
    <format dxfId="111">
      <pivotArea type="topRight" dataOnly="0" labelOnly="1" outline="0" fieldPosition="0"/>
    </format>
    <format dxfId="110">
      <pivotArea dataOnly="0" labelOnly="1" grandCol="1" outline="0" fieldPosition="0"/>
    </format>
    <format dxfId="109">
      <pivotArea dataOnly="0" labelOnly="1" grandCol="1" outline="0" fieldPosition="0"/>
    </format>
    <format dxfId="108">
      <pivotArea field="17" type="button" dataOnly="0" labelOnly="1" outline="0"/>
    </format>
    <format dxfId="107">
      <pivotArea dataOnly="0" labelOnly="1" grandCol="1" outline="0" fieldPosition="0"/>
    </format>
    <format dxfId="106">
      <pivotArea grandCol="1" outline="0" collapsedLevelsAreSubtotals="1" fieldPosition="0"/>
    </format>
    <format dxfId="105">
      <pivotArea type="all" dataOnly="0" outline="0" fieldPosition="0"/>
    </format>
    <format dxfId="104">
      <pivotArea outline="0" collapsedLevelsAreSubtotals="1" fieldPosition="0"/>
    </format>
    <format dxfId="103">
      <pivotArea type="origin" dataOnly="0" labelOnly="1" outline="0" fieldPosition="0"/>
    </format>
    <format dxfId="102">
      <pivotArea field="11" type="button" dataOnly="0" labelOnly="1" outline="0"/>
    </format>
    <format dxfId="101">
      <pivotArea type="topRight" dataOnly="0" labelOnly="1" outline="0" fieldPosition="0"/>
    </format>
    <format dxfId="100">
      <pivotArea field="17" type="button" dataOnly="0" labelOnly="1" outline="0"/>
    </format>
    <format dxfId="99">
      <pivotArea dataOnly="0" labelOnly="1" grandCol="1" outline="0" fieldPosition="0"/>
    </format>
    <format dxfId="98">
      <pivotArea type="all" dataOnly="0" outline="0" fieldPosition="0"/>
    </format>
    <format dxfId="97">
      <pivotArea outline="0" collapsedLevelsAreSubtotals="1" fieldPosition="0"/>
    </format>
    <format dxfId="96">
      <pivotArea field="14" type="button" dataOnly="0" labelOnly="1" outline="0" axis="axisRow" fieldPosition="0"/>
    </format>
    <format dxfId="95">
      <pivotArea dataOnly="0" labelOnly="1" fieldPosition="0">
        <references count="1">
          <reference field="14" count="0"/>
        </references>
      </pivotArea>
    </format>
    <format dxfId="94">
      <pivotArea dataOnly="0" labelOnly="1" outline="0" axis="axisValues" fieldPosition="0"/>
    </format>
  </formats>
  <chartFormats count="1">
    <chartFormat chart="2" format="0" series="1">
      <pivotArea type="data" outline="0" fieldPosition="0">
        <references count="1">
          <reference field="4294967294" count="1" selected="0">
            <x v="0"/>
          </reference>
        </references>
      </pivotArea>
    </chartFormat>
  </chartFormats>
  <pivotTableStyleInfo name="PivotStyleLight13" showRowHeaders="1" showColHeaders="1" showRowStripes="1" showColStripes="0" showLastColumn="1"/>
  <filters count="1">
    <filter fld="14" type="count" evalOrder="-1" id="3" iMeasureFld="0">
      <autoFilter ref="A1">
        <filterColumn colId="0">
          <top10 val="10" filterVal="10"/>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B05CEAC7-1179-4C57-BAB6-D26A74657EE2}" name="PivotTable2" cacheId="0" applyNumberFormats="0" applyBorderFormats="0" applyFontFormats="0" applyPatternFormats="0" applyAlignmentFormats="0" applyWidthHeightFormats="1" dataCaption="Values" missingCaption="0" updatedVersion="8" minRefreshableVersion="3" rowGrandTotals="0" itemPrintTitles="1" createdVersion="8" indent="0" outline="1" outlineData="1" multipleFieldFilters="0" chartFormat="2" rowHeaderCaption="Customer / Reference Number">
  <location ref="A6:I30" firstHeaderRow="1" firstDataRow="2" firstDataCol="1"/>
  <pivotFields count="25">
    <pivotField showAll="0"/>
    <pivotField showAll="0"/>
    <pivotField axis="axisRow" showAll="0" measureFilter="1">
      <items count="217">
        <item x="2"/>
        <item x="8"/>
        <item x="11"/>
        <item x="13"/>
        <item x="16"/>
        <item x="23"/>
        <item x="24"/>
        <item x="28"/>
        <item x="34"/>
        <item x="37"/>
        <item x="39"/>
        <item x="41"/>
        <item x="48"/>
        <item x="50"/>
        <item x="51"/>
        <item x="54"/>
        <item x="60"/>
        <item x="63"/>
        <item x="65"/>
        <item x="67"/>
        <item x="74"/>
        <item x="76"/>
        <item x="77"/>
        <item x="80"/>
        <item x="86"/>
        <item x="89"/>
        <item x="91"/>
        <item x="94"/>
        <item x="100"/>
        <item x="103"/>
        <item x="105"/>
        <item x="107"/>
        <item x="114"/>
        <item x="116"/>
        <item x="117"/>
        <item x="120"/>
        <item x="126"/>
        <item x="129"/>
        <item x="131"/>
        <item x="133"/>
        <item x="140"/>
        <item x="142"/>
        <item x="143"/>
        <item x="151"/>
        <item x="154"/>
        <item x="157"/>
        <item x="160"/>
        <item x="166"/>
        <item x="169"/>
        <item x="171"/>
        <item x="174"/>
        <item x="181"/>
        <item x="182"/>
        <item x="186"/>
        <item x="192"/>
        <item x="195"/>
        <item x="197"/>
        <item x="0"/>
        <item x="1"/>
        <item x="3"/>
        <item x="4"/>
        <item x="5"/>
        <item x="6"/>
        <item x="7"/>
        <item x="9"/>
        <item x="10"/>
        <item x="12"/>
        <item x="14"/>
        <item x="15"/>
        <item x="17"/>
        <item x="18"/>
        <item x="19"/>
        <item x="20"/>
        <item x="21"/>
        <item x="22"/>
        <item x="25"/>
        <item x="26"/>
        <item x="27"/>
        <item x="29"/>
        <item x="30"/>
        <item x="31"/>
        <item x="32"/>
        <item x="33"/>
        <item x="35"/>
        <item x="36"/>
        <item x="38"/>
        <item x="40"/>
        <item x="42"/>
        <item x="43"/>
        <item x="44"/>
        <item x="45"/>
        <item x="46"/>
        <item x="47"/>
        <item x="49"/>
        <item x="52"/>
        <item x="53"/>
        <item x="55"/>
        <item x="56"/>
        <item x="57"/>
        <item x="58"/>
        <item x="59"/>
        <item x="61"/>
        <item x="62"/>
        <item x="64"/>
        <item x="66"/>
        <item x="68"/>
        <item x="69"/>
        <item x="70"/>
        <item x="71"/>
        <item x="72"/>
        <item x="73"/>
        <item x="75"/>
        <item x="78"/>
        <item x="79"/>
        <item x="81"/>
        <item x="82"/>
        <item x="83"/>
        <item x="84"/>
        <item x="85"/>
        <item x="87"/>
        <item x="88"/>
        <item x="90"/>
        <item x="92"/>
        <item x="93"/>
        <item x="95"/>
        <item x="96"/>
        <item x="97"/>
        <item x="98"/>
        <item x="99"/>
        <item x="101"/>
        <item x="102"/>
        <item x="104"/>
        <item x="106"/>
        <item x="108"/>
        <item x="109"/>
        <item x="110"/>
        <item x="111"/>
        <item x="112"/>
        <item x="113"/>
        <item x="115"/>
        <item x="118"/>
        <item x="119"/>
        <item x="121"/>
        <item x="122"/>
        <item x="123"/>
        <item x="124"/>
        <item x="125"/>
        <item x="127"/>
        <item x="128"/>
        <item x="130"/>
        <item x="132"/>
        <item x="134"/>
        <item x="135"/>
        <item x="136"/>
        <item x="137"/>
        <item x="138"/>
        <item x="139"/>
        <item x="141"/>
        <item x="144"/>
        <item x="145"/>
        <item x="146"/>
        <item x="147"/>
        <item x="148"/>
        <item x="149"/>
        <item x="150"/>
        <item x="152"/>
        <item x="153"/>
        <item x="155"/>
        <item x="156"/>
        <item x="158"/>
        <item x="159"/>
        <item x="161"/>
        <item x="162"/>
        <item x="163"/>
        <item x="164"/>
        <item x="165"/>
        <item x="167"/>
        <item x="168"/>
        <item x="170"/>
        <item x="172"/>
        <item x="173"/>
        <item x="175"/>
        <item x="176"/>
        <item x="177"/>
        <item x="178"/>
        <item x="179"/>
        <item x="180"/>
        <item x="183"/>
        <item x="184"/>
        <item x="185"/>
        <item x="187"/>
        <item x="188"/>
        <item x="189"/>
        <item x="190"/>
        <item x="191"/>
        <item x="193"/>
        <item x="194"/>
        <item x="196"/>
        <item x="198"/>
        <item x="199"/>
        <item x="200"/>
        <item x="201"/>
        <item x="202"/>
        <item x="203"/>
        <item x="204"/>
        <item x="205"/>
        <item x="206"/>
        <item x="207"/>
        <item x="208"/>
        <item x="209"/>
        <item x="210"/>
        <item x="211"/>
        <item x="212"/>
        <item x="213"/>
        <item m="1" x="215"/>
        <item x="214"/>
        <item t="default"/>
      </items>
    </pivotField>
    <pivotField numFmtId="167" showAll="0"/>
    <pivotField showAll="0"/>
    <pivotField numFmtId="167" showAll="0"/>
    <pivotField numFmtId="164" showAll="0"/>
    <pivotField numFmtId="44" showAll="0"/>
    <pivotField dataField="1" numFmtId="164" showAll="0"/>
    <pivotField showAll="0"/>
    <pivotField numFmtId="168" showAll="0"/>
    <pivotField axis="axisCol">
      <items count="8">
        <item m="1" x="6"/>
        <item m="1" x="3"/>
        <item x="2"/>
        <item m="1" x="5"/>
        <item m="1" x="4"/>
        <item x="1"/>
        <item x="0"/>
        <item t="default"/>
      </items>
    </pivotField>
    <pivotField numFmtId="10" showAll="0"/>
    <pivotField numFmtId="10" showAll="0"/>
    <pivotField axis="axisRow" showAll="0" sortType="ascending">
      <items count="92">
        <item x="1"/>
        <item x="0"/>
        <item x="2"/>
        <item x="4"/>
        <item x="3"/>
        <item m="1" x="6"/>
        <item sd="0" m="1" x="7"/>
        <item sd="0" m="1" x="52"/>
        <item sd="0" m="1" x="10"/>
        <item sd="0" m="1" x="11"/>
        <item sd="0" m="1" x="8"/>
        <item sd="0" m="1" x="12"/>
        <item sd="0" m="1" x="53"/>
        <item sd="0" m="1" x="54"/>
        <item sd="0" m="1" x="13"/>
        <item sd="0" m="1" x="14"/>
        <item sd="0" m="1" x="15"/>
        <item sd="0" m="1" x="55"/>
        <item sd="0" m="1" x="56"/>
        <item sd="0" m="1" x="16"/>
        <item sd="0" m="1" x="57"/>
        <item sd="0" m="1" x="17"/>
        <item sd="0" m="1" x="18"/>
        <item x="5"/>
        <item sd="0" m="1" x="19"/>
        <item sd="0" m="1" x="58"/>
        <item sd="0" m="1" x="59"/>
        <item sd="0" m="1" x="20"/>
        <item sd="0" m="1" x="60"/>
        <item sd="0" m="1" x="61"/>
        <item sd="0" m="1" x="21"/>
        <item sd="0" m="1" x="62"/>
        <item sd="0" m="1" x="63"/>
        <item sd="0" m="1" x="22"/>
        <item sd="0" m="1" x="23"/>
        <item sd="0" m="1" x="24"/>
        <item sd="0" m="1" x="64"/>
        <item sd="0" m="1" x="25"/>
        <item sd="0" m="1" x="26"/>
        <item sd="0" m="1" x="27"/>
        <item sd="0" m="1" x="65"/>
        <item sd="0" m="1" x="28"/>
        <item sd="0" m="1" x="29"/>
        <item sd="0" m="1" x="30"/>
        <item sd="0" m="1" x="66"/>
        <item sd="0" m="1" x="67"/>
        <item sd="0" m="1" x="68"/>
        <item sd="0" m="1" x="31"/>
        <item sd="0" m="1" x="32"/>
        <item sd="0" m="1" x="69"/>
        <item sd="0" m="1" x="33"/>
        <item sd="0" m="1" x="34"/>
        <item sd="0" m="1" x="70"/>
        <item sd="0" m="1" x="35"/>
        <item sd="0" m="1" x="71"/>
        <item sd="0" m="1" x="36"/>
        <item sd="0" m="1" x="37"/>
        <item sd="0" m="1" x="38"/>
        <item sd="0" m="1" x="72"/>
        <item m="1" x="9"/>
        <item sd="0" m="1" x="39"/>
        <item sd="0" m="1" x="73"/>
        <item sd="0" m="1" x="74"/>
        <item sd="0" m="1" x="75"/>
        <item sd="0" m="1" x="76"/>
        <item sd="0" m="1" x="77"/>
        <item sd="0" m="1" x="78"/>
        <item sd="0" m="1" x="79"/>
        <item sd="0" m="1" x="80"/>
        <item sd="0" m="1" x="40"/>
        <item sd="0" m="1" x="81"/>
        <item sd="0" m="1" x="82"/>
        <item sd="0" m="1" x="41"/>
        <item sd="0" m="1" x="42"/>
        <item sd="0" m="1" x="43"/>
        <item sd="0" m="1" x="44"/>
        <item sd="0" m="1" x="83"/>
        <item sd="0" m="1" x="45"/>
        <item sd="0" m="1" x="84"/>
        <item sd="0" m="1" x="46"/>
        <item sd="0" m="1" x="85"/>
        <item sd="0" m="1" x="47"/>
        <item sd="0" m="1" x="86"/>
        <item sd="0" m="1" x="87"/>
        <item sd="0" m="1" x="88"/>
        <item sd="0" m="1" x="89"/>
        <item sd="0" m="1" x="48"/>
        <item sd="0" m="1" x="49"/>
        <item sd="0" m="1" x="50"/>
        <item sd="0" m="1" x="90"/>
        <item sd="0" m="1" x="51"/>
        <item t="default" sd="0"/>
      </items>
    </pivotField>
    <pivotField showAll="0">
      <items count="3">
        <item x="1"/>
        <item x="0"/>
        <item t="default"/>
      </items>
    </pivotField>
    <pivotField showAll="0"/>
    <pivotField axis="axisRow" showAll="0" sumSubtotal="1" countASubtotal="1" avgSubtotal="1">
      <items count="4">
        <item n=" " x="0"/>
        <item t="sum"/>
        <item t="countA"/>
        <item t="avg"/>
      </items>
    </pivotField>
    <pivotField showAll="0"/>
    <pivotField showAll="0"/>
    <pivotField showAll="0"/>
    <pivotField showAll="0"/>
    <pivotField showAll="0"/>
    <pivotField showAll="0"/>
    <pivotField showAll="0"/>
  </pivotFields>
  <rowFields count="3">
    <field x="17"/>
    <field x="14"/>
    <field x="2"/>
  </rowFields>
  <rowItems count="23">
    <i>
      <x/>
    </i>
    <i r="1">
      <x v="1"/>
    </i>
    <i r="2">
      <x v="177"/>
    </i>
    <i r="2">
      <x v="186"/>
    </i>
    <i r="2">
      <x v="196"/>
    </i>
    <i r="1">
      <x v="2"/>
    </i>
    <i r="2">
      <x v="48"/>
    </i>
    <i r="2">
      <x v="49"/>
    </i>
    <i r="2">
      <x v="51"/>
    </i>
    <i r="2">
      <x v="52"/>
    </i>
    <i r="2">
      <x v="55"/>
    </i>
    <i r="2">
      <x v="56"/>
    </i>
    <i r="1">
      <x v="3"/>
    </i>
    <i r="2">
      <x v="185"/>
    </i>
    <i r="1">
      <x v="4"/>
    </i>
    <i r="2">
      <x v="178"/>
    </i>
    <i r="2">
      <x v="187"/>
    </i>
    <i r="2">
      <x v="197"/>
    </i>
    <i r="1">
      <x v="23"/>
    </i>
    <i r="2">
      <x v="215"/>
    </i>
    <i t="sum">
      <x/>
    </i>
    <i t="countA">
      <x/>
    </i>
    <i t="avg">
      <x/>
    </i>
  </rowItems>
  <colFields count="1">
    <field x="11"/>
  </colFields>
  <colItems count="8">
    <i>
      <x/>
    </i>
    <i>
      <x v="1"/>
    </i>
    <i>
      <x v="2"/>
    </i>
    <i>
      <x v="3"/>
    </i>
    <i>
      <x v="4"/>
    </i>
    <i>
      <x v="5"/>
    </i>
    <i>
      <x v="6"/>
    </i>
    <i t="grand">
      <x/>
    </i>
  </colItems>
  <dataFields count="1">
    <dataField name="Sum of Aging Balance" fld="8" baseField="0" baseItem="0" numFmtId="164"/>
  </dataFields>
  <formats count="52">
    <format dxfId="172">
      <pivotArea type="all" dataOnly="0" outline="0" fieldPosition="0"/>
    </format>
    <format dxfId="171">
      <pivotArea type="origin" dataOnly="0" labelOnly="1" outline="0" fieldPosition="0"/>
    </format>
    <format dxfId="170">
      <pivotArea field="11" type="button" dataOnly="0" labelOnly="1" outline="0" axis="axisCol" fieldPosition="0"/>
    </format>
    <format dxfId="169">
      <pivotArea type="topRight" dataOnly="0" labelOnly="1" outline="0" fieldPosition="0"/>
    </format>
    <format dxfId="168">
      <pivotArea field="17" type="button" dataOnly="0" labelOnly="1" outline="0" axis="axisRow" fieldPosition="0"/>
    </format>
    <format dxfId="167">
      <pivotArea dataOnly="0" labelOnly="1" fieldPosition="0">
        <references count="1">
          <reference field="11" count="0"/>
        </references>
      </pivotArea>
    </format>
    <format dxfId="166">
      <pivotArea dataOnly="0" labelOnly="1" grandCol="1" outline="0" fieldPosition="0"/>
    </format>
    <format dxfId="165">
      <pivotArea type="origin" dataOnly="0" labelOnly="1" outline="0" fieldPosition="0"/>
    </format>
    <format dxfId="164">
      <pivotArea field="17" type="button" dataOnly="0" labelOnly="1" outline="0" axis="axisRow" fieldPosition="0"/>
    </format>
    <format dxfId="163">
      <pivotArea field="11" type="button" dataOnly="0" labelOnly="1" outline="0" axis="axisCol" fieldPosition="0"/>
    </format>
    <format dxfId="162">
      <pivotArea type="topRight" dataOnly="0" labelOnly="1" outline="0" fieldPosition="0"/>
    </format>
    <format dxfId="161">
      <pivotArea dataOnly="0" labelOnly="1" fieldPosition="0">
        <references count="1">
          <reference field="11" count="0"/>
        </references>
      </pivotArea>
    </format>
    <format dxfId="160">
      <pivotArea dataOnly="0" labelOnly="1" grandCol="1" outline="0" fieldPosition="0"/>
    </format>
    <format dxfId="159">
      <pivotArea collapsedLevelsAreSubtotals="1" fieldPosition="0">
        <references count="1">
          <reference field="17" count="0" sumSubtotal="1" countASubtotal="1" avgSubtotal="1"/>
        </references>
      </pivotArea>
    </format>
    <format dxfId="158">
      <pivotArea dataOnly="0" labelOnly="1" fieldPosition="0">
        <references count="1">
          <reference field="11" count="0"/>
        </references>
      </pivotArea>
    </format>
    <format dxfId="157">
      <pivotArea dataOnly="0" labelOnly="1" grandCol="1" outline="0" fieldPosition="0"/>
    </format>
    <format dxfId="156">
      <pivotArea field="17" type="button" dataOnly="0" labelOnly="1" outline="0" axis="axisRow" fieldPosition="0"/>
    </format>
    <format dxfId="155">
      <pivotArea dataOnly="0" labelOnly="1" fieldPosition="0">
        <references count="1">
          <reference field="11" count="0"/>
        </references>
      </pivotArea>
    </format>
    <format dxfId="154">
      <pivotArea dataOnly="0" labelOnly="1" grandCol="1" outline="0" fieldPosition="0"/>
    </format>
    <format dxfId="153">
      <pivotArea collapsedLevelsAreSubtotals="1" fieldPosition="0">
        <references count="1">
          <reference field="17" count="0" sumSubtotal="1" countASubtotal="1" avgSubtotal="1"/>
        </references>
      </pivotArea>
    </format>
    <format dxfId="152">
      <pivotArea collapsedLevelsAreSubtotals="1" fieldPosition="0">
        <references count="1">
          <reference field="17" count="0" sumSubtotal="1" countASubtotal="1" avgSubtotal="1"/>
        </references>
      </pivotArea>
    </format>
    <format dxfId="151">
      <pivotArea collapsedLevelsAreSubtotals="1" fieldPosition="0">
        <references count="1">
          <reference field="17" count="0" sumSubtotal="1" countASubtotal="1" avgSubtotal="1"/>
        </references>
      </pivotArea>
    </format>
    <format dxfId="150">
      <pivotArea grandCol="1" outline="0" collapsedLevelsAreSubtotals="1" fieldPosition="0"/>
    </format>
    <format dxfId="149">
      <pivotArea type="all" dataOnly="0" outline="0" fieldPosition="0"/>
    </format>
    <format dxfId="148">
      <pivotArea outline="0" collapsedLevelsAreSubtotals="1" fieldPosition="0"/>
    </format>
    <format dxfId="147">
      <pivotArea type="origin" dataOnly="0" labelOnly="1" outline="0" fieldPosition="0"/>
    </format>
    <format dxfId="146">
      <pivotArea field="11" type="button" dataOnly="0" labelOnly="1" outline="0" axis="axisCol" fieldPosition="0"/>
    </format>
    <format dxfId="145">
      <pivotArea type="topRight" dataOnly="0" labelOnly="1" outline="0" fieldPosition="0"/>
    </format>
    <format dxfId="144">
      <pivotArea field="17" type="button" dataOnly="0" labelOnly="1" outline="0" axis="axisRow" fieldPosition="0"/>
    </format>
    <format dxfId="143">
      <pivotArea dataOnly="0" labelOnly="1" fieldPosition="0">
        <references count="1">
          <reference field="17" count="0"/>
        </references>
      </pivotArea>
    </format>
    <format dxfId="142">
      <pivotArea dataOnly="0" labelOnly="1" fieldPosition="0">
        <references count="1">
          <reference field="17" count="0" sumSubtotal="1"/>
        </references>
      </pivotArea>
    </format>
    <format dxfId="141">
      <pivotArea dataOnly="0" labelOnly="1" fieldPosition="0">
        <references count="1">
          <reference field="17" count="0" countASubtotal="1"/>
        </references>
      </pivotArea>
    </format>
    <format dxfId="140">
      <pivotArea dataOnly="0" labelOnly="1" fieldPosition="0">
        <references count="1">
          <reference field="17" count="0" avgSubtotal="1"/>
        </references>
      </pivotArea>
    </format>
    <format dxfId="139">
      <pivotArea dataOnly="0" labelOnly="1" fieldPosition="0">
        <references count="1">
          <reference field="11" count="0"/>
        </references>
      </pivotArea>
    </format>
    <format dxfId="138">
      <pivotArea dataOnly="0" labelOnly="1" grandCol="1" outline="0" fieldPosition="0"/>
    </format>
    <format dxfId="137">
      <pivotArea collapsedLevelsAreSubtotals="1" fieldPosition="0">
        <references count="1">
          <reference field="17" count="0" countASubtotal="1"/>
        </references>
      </pivotArea>
    </format>
    <format dxfId="136">
      <pivotArea field="17" grandCol="1" collapsedLevelsAreSubtotals="1" axis="axisRow" fieldPosition="0">
        <references count="2">
          <reference field="4294967294" count="1" selected="0">
            <x v="0"/>
          </reference>
          <reference field="17" count="0"/>
        </references>
      </pivotArea>
    </format>
    <format dxfId="135">
      <pivotArea field="17" grandCol="1" collapsedLevelsAreSubtotals="1" axis="axisRow" fieldPosition="0">
        <references count="2">
          <reference field="4294967294" count="1" selected="0">
            <x v="0"/>
          </reference>
          <reference field="17" count="0" sumSubtotal="1"/>
        </references>
      </pivotArea>
    </format>
    <format dxfId="134">
      <pivotArea outline="0" collapsedLevelsAreSubtotals="1" fieldPosition="0"/>
    </format>
    <format dxfId="133">
      <pivotArea type="all" dataOnly="0" outline="0" fieldPosition="0"/>
    </format>
    <format dxfId="132">
      <pivotArea outline="0" collapsedLevelsAreSubtotals="1" fieldPosition="0"/>
    </format>
    <format dxfId="131">
      <pivotArea type="origin" dataOnly="0" labelOnly="1" outline="0" fieldPosition="0"/>
    </format>
    <format dxfId="130">
      <pivotArea field="11" type="button" dataOnly="0" labelOnly="1" outline="0" axis="axisCol" fieldPosition="0"/>
    </format>
    <format dxfId="129">
      <pivotArea type="topRight" dataOnly="0" labelOnly="1" outline="0" fieldPosition="0"/>
    </format>
    <format dxfId="128">
      <pivotArea dataOnly="0" labelOnly="1" fieldPosition="0">
        <references count="1">
          <reference field="17" count="0"/>
        </references>
      </pivotArea>
    </format>
    <format dxfId="127">
      <pivotArea dataOnly="0" labelOnly="1" fieldPosition="0">
        <references count="1">
          <reference field="17" count="0" sumSubtotal="1"/>
        </references>
      </pivotArea>
    </format>
    <format dxfId="126">
      <pivotArea dataOnly="0" labelOnly="1" fieldPosition="0">
        <references count="1">
          <reference field="17" count="0" countASubtotal="1"/>
        </references>
      </pivotArea>
    </format>
    <format dxfId="125">
      <pivotArea dataOnly="0" labelOnly="1" fieldPosition="0">
        <references count="1">
          <reference field="17" count="0" avgSubtotal="1"/>
        </references>
      </pivotArea>
    </format>
    <format dxfId="124">
      <pivotArea dataOnly="0" labelOnly="1" fieldPosition="0">
        <references count="2">
          <reference field="14" count="0"/>
          <reference field="17" count="0" selected="0"/>
        </references>
      </pivotArea>
    </format>
    <format dxfId="123">
      <pivotArea field="17" type="button" dataOnly="0" labelOnly="1" outline="0" axis="axisRow" fieldPosition="0"/>
    </format>
    <format dxfId="122">
      <pivotArea dataOnly="0" labelOnly="1" fieldPosition="0">
        <references count="1">
          <reference field="11" count="0"/>
        </references>
      </pivotArea>
    </format>
    <format dxfId="121">
      <pivotArea dataOnly="0" labelOnly="1" grandCol="1" outline="0" fieldPosition="0"/>
    </format>
  </formats>
  <pivotTableStyleInfo name="PivotStyleLight13" showRowHeaders="1" showColHeaders="1" showRowStripes="1" showColStripes="0" showLastColumn="1"/>
  <filters count="1">
    <filter fld="2" type="valueNotEqual" evalOrder="-1" id="1" iMeasureFld="0">
      <autoFilter ref="A1">
        <filterColumn colId="0">
          <customFilters>
            <customFilter operator="notEqual" val="0"/>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F8395A2D-8312-4B97-B19E-1ECD287CC817}" name="PivotTable1" cacheId="0" applyNumberFormats="0" applyBorderFormats="0" applyFontFormats="0" applyPatternFormats="0" applyAlignmentFormats="0" applyWidthHeightFormats="1" dataCaption="Values" updatedVersion="8" minRefreshableVersion="3" useAutoFormatting="1" rowGrandTotals="0" itemPrintTitles="1" createdVersion="8" indent="0" outline="1" outlineData="1" multipleFieldFilters="0" chartFormat="6" rowHeaderCaption="Customer / Reference Number">
  <location ref="S7:T10" firstHeaderRow="1" firstDataRow="1" firstDataCol="1"/>
  <pivotFields count="25">
    <pivotField showAll="0"/>
    <pivotField showAll="0"/>
    <pivotField showAll="0"/>
    <pivotField numFmtId="167" showAll="0"/>
    <pivotField showAll="0"/>
    <pivotField numFmtId="167" showAll="0"/>
    <pivotField numFmtId="164" showAll="0"/>
    <pivotField numFmtId="44" showAll="0"/>
    <pivotField numFmtId="164" showAll="0"/>
    <pivotField showAll="0"/>
    <pivotField numFmtId="168" showAll="0"/>
    <pivotField axis="axisRow" showAll="0" sortType="ascending">
      <items count="8">
        <item m="1" x="6"/>
        <item x="1"/>
        <item m="1" x="3"/>
        <item x="2"/>
        <item m="1" x="5"/>
        <item m="1" x="4"/>
        <item x="0"/>
        <item t="default"/>
      </items>
    </pivotField>
    <pivotField numFmtId="10" showAll="0"/>
    <pivotField dataField="1" numFmtId="10" showAll="0"/>
    <pivotField showAll="0"/>
    <pivotField showAll="0"/>
    <pivotField showAll="0"/>
    <pivotField showAll="0" sumSubtotal="1" countASubtotal="1" avgSubtotal="1">
      <items count="4">
        <item n=" " x="0"/>
        <item t="sum"/>
        <item t="countA"/>
        <item t="avg"/>
      </items>
    </pivotField>
    <pivotField showAll="0"/>
    <pivotField showAll="0"/>
    <pivotField showAll="0"/>
    <pivotField showAll="0"/>
    <pivotField showAll="0"/>
    <pivotField showAll="0"/>
    <pivotField showAll="0"/>
  </pivotFields>
  <rowFields count="1">
    <field x="11"/>
  </rowFields>
  <rowItems count="3">
    <i>
      <x v="1"/>
    </i>
    <i>
      <x v="3"/>
    </i>
    <i>
      <x v="6"/>
    </i>
  </rowItems>
  <colItems count="1">
    <i/>
  </colItems>
  <dataFields count="1">
    <dataField name="Count of % per aging bucket" fld="13" subtotal="count" showDataAs="percentOfTotal" baseField="11" baseItem="6" numFmtId="10"/>
  </dataFields>
  <formats count="33">
    <format dxfId="205">
      <pivotArea type="all" dataOnly="0" outline="0" fieldPosition="0"/>
    </format>
    <format dxfId="204">
      <pivotArea type="origin" dataOnly="0" labelOnly="1" outline="0" fieldPosition="0"/>
    </format>
    <format dxfId="203">
      <pivotArea field="11" type="button" dataOnly="0" labelOnly="1" outline="0" axis="axisRow" fieldPosition="0"/>
    </format>
    <format dxfId="202">
      <pivotArea type="topRight" dataOnly="0" labelOnly="1" outline="0" fieldPosition="0"/>
    </format>
    <format dxfId="201">
      <pivotArea field="17" type="button" dataOnly="0" labelOnly="1" outline="0"/>
    </format>
    <format dxfId="200">
      <pivotArea dataOnly="0" labelOnly="1" fieldPosition="0">
        <references count="1">
          <reference field="11" count="0"/>
        </references>
      </pivotArea>
    </format>
    <format dxfId="199">
      <pivotArea dataOnly="0" labelOnly="1" grandCol="1" outline="0" fieldPosition="0"/>
    </format>
    <format dxfId="198">
      <pivotArea type="origin" dataOnly="0" labelOnly="1" outline="0" fieldPosition="0"/>
    </format>
    <format dxfId="197">
      <pivotArea field="17" type="button" dataOnly="0" labelOnly="1" outline="0"/>
    </format>
    <format dxfId="196">
      <pivotArea field="11" type="button" dataOnly="0" labelOnly="1" outline="0" axis="axisRow" fieldPosition="0"/>
    </format>
    <format dxfId="195">
      <pivotArea type="topRight" dataOnly="0" labelOnly="1" outline="0" fieldPosition="0"/>
    </format>
    <format dxfId="194">
      <pivotArea dataOnly="0" labelOnly="1" fieldPosition="0">
        <references count="1">
          <reference field="11" count="0"/>
        </references>
      </pivotArea>
    </format>
    <format dxfId="193">
      <pivotArea dataOnly="0" labelOnly="1" grandCol="1" outline="0" fieldPosition="0"/>
    </format>
    <format dxfId="192">
      <pivotArea dataOnly="0" labelOnly="1" fieldPosition="0">
        <references count="1">
          <reference field="11" count="0"/>
        </references>
      </pivotArea>
    </format>
    <format dxfId="191">
      <pivotArea dataOnly="0" labelOnly="1" grandCol="1" outline="0" fieldPosition="0"/>
    </format>
    <format dxfId="190">
      <pivotArea field="17" type="button" dataOnly="0" labelOnly="1" outline="0"/>
    </format>
    <format dxfId="189">
      <pivotArea dataOnly="0" labelOnly="1" fieldPosition="0">
        <references count="1">
          <reference field="11" count="0"/>
        </references>
      </pivotArea>
    </format>
    <format dxfId="188">
      <pivotArea dataOnly="0" labelOnly="1" grandCol="1" outline="0" fieldPosition="0"/>
    </format>
    <format dxfId="187">
      <pivotArea grandCol="1" outline="0" collapsedLevelsAreSubtotals="1" fieldPosition="0"/>
    </format>
    <format dxfId="186">
      <pivotArea type="all" dataOnly="0" outline="0" fieldPosition="0"/>
    </format>
    <format dxfId="185">
      <pivotArea outline="0" collapsedLevelsAreSubtotals="1" fieldPosition="0"/>
    </format>
    <format dxfId="184">
      <pivotArea type="origin" dataOnly="0" labelOnly="1" outline="0" fieldPosition="0"/>
    </format>
    <format dxfId="183">
      <pivotArea field="11" type="button" dataOnly="0" labelOnly="1" outline="0" axis="axisRow" fieldPosition="0"/>
    </format>
    <format dxfId="182">
      <pivotArea type="topRight" dataOnly="0" labelOnly="1" outline="0" fieldPosition="0"/>
    </format>
    <format dxfId="181">
      <pivotArea field="17" type="button" dataOnly="0" labelOnly="1" outline="0"/>
    </format>
    <format dxfId="180">
      <pivotArea dataOnly="0" labelOnly="1" fieldPosition="0">
        <references count="1">
          <reference field="11" count="0"/>
        </references>
      </pivotArea>
    </format>
    <format dxfId="179">
      <pivotArea dataOnly="0" labelOnly="1" grandCol="1" outline="0" fieldPosition="0"/>
    </format>
    <format dxfId="178">
      <pivotArea type="all" dataOnly="0" outline="0" fieldPosition="0"/>
    </format>
    <format dxfId="177">
      <pivotArea outline="0" collapsedLevelsAreSubtotals="1" fieldPosition="0"/>
    </format>
    <format dxfId="176">
      <pivotArea dataOnly="0" labelOnly="1" fieldPosition="0">
        <references count="1">
          <reference field="11" count="0"/>
        </references>
      </pivotArea>
    </format>
    <format dxfId="175">
      <pivotArea field="11" type="button" dataOnly="0" labelOnly="1" outline="0" axis="axisRow" fieldPosition="0"/>
    </format>
    <format dxfId="174">
      <pivotArea dataOnly="0" labelOnly="1" outline="0" axis="axisValues" fieldPosition="0"/>
    </format>
    <format dxfId="173">
      <pivotArea outline="0" fieldPosition="0">
        <references count="1">
          <reference field="4294967294" count="1">
            <x v="0"/>
          </reference>
        </references>
      </pivotArea>
    </format>
  </formats>
  <chartFormats count="1">
    <chartFormat chart="2" format="1" series="1">
      <pivotArea type="data" outline="0" fieldPosition="0">
        <references count="1">
          <reference field="4294967294" count="1" selected="0">
            <x v="0"/>
          </reference>
        </references>
      </pivotArea>
    </chartFormat>
  </chartFormats>
  <pivotTableStyleInfo name="PivotStyleLight13"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R_Impact" xr10:uid="{9E71981A-C887-499F-815E-6CF5F19EA8D4}" sourceName="AR Impact">
  <pivotTables>
    <pivotTable tabId="18" name="PivotTable2"/>
  </pivotTables>
  <data>
    <tabular pivotCacheId="1705220530" sortOrder="descending">
      <items count="2">
        <i x="0" s="1"/>
        <i x="1"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R Impact" xr10:uid="{0A6B6E53-73EA-43E6-AE6E-BC0B0E91CB8B}" cache="Slicer_AR_Impact" caption="AR Impact" columnCount="2" style="Velixo Slicer" rowHeight="27305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286ECA0-F29F-44C6-BE4C-12328D2B8800}" name="ARInvoiceTable" displayName="ARInvoiceTable" ref="A8:L222" totalsRowShown="0" headerRowDxfId="66" dataDxfId="64" headerRowBorderDxfId="65" tableBorderDxfId="63" totalsRowBorderDxfId="62">
  <autoFilter ref="A8:L222" xr:uid="{0286ECA0-F29F-44C6-BE4C-12328D2B8800}"/>
  <tableColumns count="12">
    <tableColumn id="1" xr3:uid="{20E0DE9B-BFA6-4C47-B643-C7813B2501EB}" name="Dimension Set ID" dataDxfId="61"/>
    <tableColumn id="2" xr3:uid="{AF7C9D66-0820-4C7B-A359-649C20604903}" name="Entry no." dataDxfId="60"/>
    <tableColumn id="3" xr3:uid="{A972AE75-90ED-476E-B000-4B5A1F48671A}" name="Transaction no." dataDxfId="59"/>
    <tableColumn id="4" xr3:uid="{C295A5F2-4E38-4245-BEDE-5D5FAEE2091C}" name="Document no." dataDxfId="58"/>
    <tableColumn id="5" xr3:uid="{89B6D20C-B8D4-4BF1-A65E-5AEB6124C82D}" name="Vendor ID" dataDxfId="57"/>
    <tableColumn id="6" xr3:uid="{9DE74EC0-CB06-4021-8C45-31562050FF45}" name="Vendor name" dataDxfId="56"/>
    <tableColumn id="7" xr3:uid="{959DCD80-9267-4019-AC71-4B9AE783E02D}" name="Document date" dataDxfId="55"/>
    <tableColumn id="8" xr3:uid="{2041426E-1118-4120-8B18-E4788043509E}" name="Posting date" dataDxfId="54"/>
    <tableColumn id="9" xr3:uid="{223FDA04-4AED-41B7-9A0A-2C501C59BE9C}" name="Due date" dataDxfId="53"/>
    <tableColumn id="10" xr3:uid="{1A716C34-AD92-49DA-A684-425107E8216E}" name="Amount" dataDxfId="52"/>
    <tableColumn id="11" xr3:uid="{88B49695-8BB3-4E90-B8F2-082972B18D0C}" name="Amount paid" dataDxfId="51">
      <calculatedColumnFormula>_xlfn.XLOOKUP(ARInvoiceTable[[#This Row],[Document no.]],PaymentTable[Document no.],PaymentTable[Amount],0)</calculatedColumnFormula>
    </tableColumn>
    <tableColumn id="12" xr3:uid="{A40C6CD3-763D-4D62-8F97-952B1AD8814F}" name="Outstanding" dataDxfId="50">
      <calculatedColumnFormula>ARInvoiceTable[[#This Row],[Amount]]+ARInvoiceTable[[#This Row],[Amount paid]]</calculatedColumnFormula>
    </tableColumn>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3144C62-77DC-47F2-BFC7-CEB6EB26AAB2}" name="PaymentTable" displayName="PaymentTable" ref="A8:I209" totalsRowShown="0" headerRowDxfId="49" dataDxfId="47" headerRowBorderDxfId="48" tableBorderDxfId="46" totalsRowBorderDxfId="45">
  <autoFilter ref="A8:I209" xr:uid="{A3144C62-77DC-47F2-BFC7-CEB6EB26AAB2}"/>
  <tableColumns count="9">
    <tableColumn id="1" xr3:uid="{5A4D1CF9-FF9D-4FB0-A894-2DF3911F01B7}" name="Entry no." dataDxfId="44"/>
    <tableColumn id="2" xr3:uid="{9572C0D1-C6B1-4545-AB97-FC23CCBD9A39}" name="Transaction no." dataDxfId="43"/>
    <tableColumn id="3" xr3:uid="{442263E6-F8CE-4CEC-9834-CCF96CFFFB97}" name="Document no." dataDxfId="42"/>
    <tableColumn id="4" xr3:uid="{32850B53-40B2-4A59-97AF-B9AE901617E8}" name="Customer no." dataDxfId="41"/>
    <tableColumn id="5" xr3:uid="{87F16101-A609-4312-8F2C-526BFC1F84B2}" name="Customer name" dataDxfId="40"/>
    <tableColumn id="6" xr3:uid="{BE223695-915F-4132-AEFC-E07FB58CF43E}" name="Document date" dataDxfId="39"/>
    <tableColumn id="7" xr3:uid="{79C87875-6654-4A47-BA66-A2CABA93D03D}" name="Posting date" dataDxfId="38"/>
    <tableColumn id="8" xr3:uid="{CB646DBF-CD7F-4181-B4A1-82FFD829FABB}" name="Due date" dataDxfId="37"/>
    <tableColumn id="9" xr3:uid="{2E2CAA69-4910-4581-B9A7-168422168A0F}" name="Amount" dataDxfId="36"/>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90D9BE6-2ED7-4FFD-B735-03A4238C5EF5}" name="DimensionTable" displayName="DimensionTable" ref="A6:D39" totalsRowShown="0" headerRowDxfId="35" dataDxfId="33" headerRowBorderDxfId="34" tableBorderDxfId="32" totalsRowBorderDxfId="31">
  <tableColumns count="4">
    <tableColumn id="1" xr3:uid="{C8B7C3E1-BAB5-4D08-BA19-0876424E9F7B}" name="Dimension set ID" dataDxfId="30"/>
    <tableColumn id="2" xr3:uid="{1F00104D-8A9D-4383-AD64-C1A7F02D5ACF}" name="Dimension code" dataDxfId="29"/>
    <tableColumn id="3" xr3:uid="{634E07A0-3158-439B-B4EA-7F9E1A6615B4}" name="Dimension name" dataDxfId="28"/>
    <tableColumn id="4" xr3:uid="{68116B5E-A585-4516-8277-D1AD769473EE}" name="Dimension value" dataDxfId="27"/>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2303C9C-FF4B-4C77-B0B2-B6D6A87265F5}" name="PaymentCashRecJETable" displayName="PaymentCashRecJETable" ref="A8:L9" totalsRowShown="0" headerRowDxfId="26" dataDxfId="24" headerRowBorderDxfId="25" tableBorderDxfId="23" totalsRowBorderDxfId="22">
  <autoFilter ref="A8:L9" xr:uid="{C2303C9C-FF4B-4C77-B0B2-B6D6A87265F5}"/>
  <tableColumns count="12">
    <tableColumn id="1" xr3:uid="{234B4047-F4CC-4173-BE3A-F75A1F576C33}" name="Dimension Set ID" dataDxfId="21"/>
    <tableColumn id="2" xr3:uid="{97DC8EFE-505B-45D9-8BCB-E861217B4CD9}" name="Entry no." dataDxfId="20"/>
    <tableColumn id="3" xr3:uid="{AE97A7D6-BC39-4927-ABAE-5C7BA3FF66B7}" name="Transaction no." dataDxfId="19"/>
    <tableColumn id="4" xr3:uid="{34C966B7-B49C-44B6-A17A-F1C110A9DB4D}" name="Document no." dataDxfId="18"/>
    <tableColumn id="5" xr3:uid="{290BABBD-DBD4-4452-AFE6-661B586DBD18}" name="Vendor ID" dataDxfId="17"/>
    <tableColumn id="6" xr3:uid="{5E02788F-839A-4679-A5B8-59AC5A511B05}" name="Vendor name" dataDxfId="16"/>
    <tableColumn id="7" xr3:uid="{49DA4486-2EF3-488B-BF5F-22383A179E69}" name="Document date" dataDxfId="15"/>
    <tableColumn id="8" xr3:uid="{4C74E599-9472-45E8-A8AB-45C0AFFA3147}" name="Posting date" dataDxfId="14"/>
    <tableColumn id="9" xr3:uid="{D62E4795-4541-4E21-A2CE-E1BEA93294AA}" name="Due date" dataDxfId="13"/>
    <tableColumn id="10" xr3:uid="{E38220D4-F3A8-4391-94C1-8312E426E98C}" name="Amount" dataDxfId="12"/>
    <tableColumn id="11" xr3:uid="{57E30F33-9224-48EF-9340-E21C27798FA4}" name="Amount paid" dataDxfId="11">
      <calculatedColumnFormula>IF(PaymentCashRecJETable[[#This Row],[Entry no.]]&lt;&gt;"",0,"")</calculatedColumnFormula>
    </tableColumn>
    <tableColumn id="12" xr3:uid="{DF9EE1E1-501A-40B9-B2D4-C322DFF922F9}" name="Outstanding" dataDxfId="10">
      <calculatedColumnFormula>PaymentCashRecJETable[[#This Row],[Amount]]</calculatedColumnFormula>
    </tableColumn>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EA63333-2CFC-45E4-B508-4D7E166B20C6}" name="AgingBucket" displayName="AgingBucket" ref="C1:D12" totalsRowShown="0" headerRowDxfId="9" dataDxfId="8">
  <autoFilter ref="C1:D12" xr:uid="{6EA63333-2CFC-45E4-B508-4D7E166B20C6}"/>
  <tableColumns count="2">
    <tableColumn id="1" xr3:uid="{899195AE-817F-4A9A-B068-D20F31280528}" name="Days passed" dataDxfId="7"/>
    <tableColumn id="2" xr3:uid="{482A98A4-CB0A-4F14-B053-E9E2D91F59C7}" name="Description" dataDxfId="6"/>
  </tableColumns>
  <tableStyleInfo name="TableStyleMedium9" showFirstColumn="0" showLastColumn="0" showRowStripes="1" showColumnStripes="0"/>
</table>
</file>

<file path=xl/theme/theme1.xml><?xml version="1.0" encoding="utf-8"?>
<a:theme xmlns:a="http://schemas.openxmlformats.org/drawingml/2006/main" name="VelixoTheme">
  <a:themeElements>
    <a:clrScheme name="Velixo">
      <a:dk1>
        <a:sysClr val="windowText" lastClr="000000"/>
      </a:dk1>
      <a:lt1>
        <a:sysClr val="window" lastClr="FFFFFF"/>
      </a:lt1>
      <a:dk2>
        <a:srgbClr val="243261"/>
      </a:dk2>
      <a:lt2>
        <a:srgbClr val="EEF6FF"/>
      </a:lt2>
      <a:accent1>
        <a:srgbClr val="3769FF"/>
      </a:accent1>
      <a:accent2>
        <a:srgbClr val="FFD22D"/>
      </a:accent2>
      <a:accent3>
        <a:srgbClr val="606D9B"/>
      </a:accent3>
      <a:accent4>
        <a:srgbClr val="F56354"/>
      </a:accent4>
      <a:accent5>
        <a:srgbClr val="DBEAFE"/>
      </a:accent5>
      <a:accent6>
        <a:srgbClr val="66CC28"/>
      </a:accent6>
      <a:hlink>
        <a:srgbClr val="3769FF"/>
      </a:hlink>
      <a:folHlink>
        <a:srgbClr val="DBEAFE"/>
      </a:folHlink>
    </a:clrScheme>
    <a:fontScheme name="Velixo Aptos">
      <a:majorFont>
        <a:latin typeface="Aptos"/>
        <a:ea typeface=""/>
        <a:cs typeface=""/>
      </a:majorFont>
      <a:minorFont>
        <a:latin typeface="Aptos"/>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ivotTable" Target="../pivotTables/pivotTable3.xml"/><Relationship Id="rId7" Type="http://schemas.microsoft.com/office/2007/relationships/slicer" Target="../slicers/slicer1.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pivotTable" Target="../pivotTables/pivotTable4.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microsoft.com/office/2019/04/relationships/namedSheetView" Target="../namedSheetViews/namedSheetView1.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9.bin"/><Relationship Id="rId1" Type="http://schemas.openxmlformats.org/officeDocument/2006/relationships/hyperlink" Target="https://community.velixo.com/en/support/solutions/articles/153000247671-bc-ar-rt6-ar-aging-summary-by-customer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DCC39-6D37-4649-9B07-0918FDC6D275}">
  <sheetPr>
    <tabColor theme="4"/>
  </sheetPr>
  <dimension ref="A1:AG128"/>
  <sheetViews>
    <sheetView showGridLines="0" zoomScaleNormal="100" workbookViewId="0"/>
  </sheetViews>
  <sheetFormatPr defaultColWidth="8.76171875" defaultRowHeight="14.25" x14ac:dyDescent="0.45"/>
  <cols>
    <col min="1" max="1" width="30.64453125" style="54" customWidth="1"/>
    <col min="2" max="15" width="11.64453125" style="54" customWidth="1"/>
    <col min="16" max="17" width="11.1171875" style="54" customWidth="1"/>
    <col min="18" max="18" width="11.1171875" style="52" customWidth="1"/>
    <col min="19" max="19" width="27.76171875" style="52" hidden="1" customWidth="1"/>
    <col min="20" max="20" width="18.234375" style="52" hidden="1" customWidth="1"/>
    <col min="21" max="21" width="6.41015625" style="52" hidden="1" customWidth="1"/>
    <col min="22" max="23" width="12.1171875" style="52" bestFit="1" customWidth="1"/>
    <col min="24" max="24" width="26.3515625" style="52" bestFit="1" customWidth="1"/>
    <col min="25" max="25" width="32.1171875" style="52" bestFit="1" customWidth="1"/>
    <col min="26" max="26" width="17.41015625" style="52" bestFit="1" customWidth="1"/>
    <col min="27" max="28" width="9.41015625" style="52" bestFit="1" customWidth="1"/>
    <col min="29" max="29" width="11.3515625" style="52" bestFit="1" customWidth="1"/>
    <col min="30" max="30" width="9.76171875" style="52" bestFit="1" customWidth="1"/>
    <col min="31" max="33" width="8.76171875" style="52"/>
    <col min="34" max="16384" width="8.76171875" style="54"/>
  </cols>
  <sheetData>
    <row r="1" spans="1:33" ht="23.25" x14ac:dyDescent="0.45">
      <c r="A1" s="53" t="s">
        <v>0</v>
      </c>
      <c r="R1" s="54"/>
      <c r="S1" s="54"/>
      <c r="T1" s="54"/>
      <c r="U1" s="54"/>
      <c r="V1" s="54"/>
      <c r="W1" s="54"/>
      <c r="X1" s="54"/>
      <c r="Y1" s="54"/>
      <c r="Z1" s="54"/>
      <c r="AA1" s="54"/>
      <c r="AB1" s="54"/>
      <c r="AC1" s="54"/>
      <c r="AD1" s="54"/>
      <c r="AE1" s="54"/>
      <c r="AF1" s="54"/>
      <c r="AG1" s="54"/>
    </row>
    <row r="2" spans="1:33" ht="15.75" x14ac:dyDescent="0.5">
      <c r="A2" s="55" t="str">
        <f>"As of: "&amp;TEXT(Asof,"MMMM dd, YYYY")</f>
        <v>As of: July 31, 2025</v>
      </c>
      <c r="E2" s="52"/>
      <c r="F2" s="52"/>
      <c r="G2" s="52"/>
      <c r="H2" s="56"/>
      <c r="I2" s="56"/>
      <c r="J2" s="56"/>
      <c r="K2" s="56"/>
      <c r="L2" s="56"/>
      <c r="M2" s="56"/>
      <c r="N2" s="56"/>
      <c r="O2" s="56"/>
      <c r="P2" s="56"/>
      <c r="Q2" s="56"/>
      <c r="T2" s="57"/>
      <c r="U2" s="56"/>
      <c r="V2" s="56"/>
      <c r="W2" s="56"/>
      <c r="X2" s="56"/>
      <c r="Y2" s="54"/>
      <c r="Z2" s="54"/>
      <c r="AA2" s="56"/>
      <c r="AB2" s="56"/>
      <c r="AC2" s="56"/>
      <c r="AD2" s="56"/>
      <c r="AE2" s="54"/>
      <c r="AF2" s="54"/>
      <c r="AG2" s="54"/>
    </row>
    <row r="3" spans="1:33" ht="15.75" x14ac:dyDescent="0.5">
      <c r="A3" s="55" t="str">
        <f>"Based on "&amp;'AR transactions'!C6</f>
        <v>Based on Posting date</v>
      </c>
      <c r="E3" s="52"/>
      <c r="F3" s="52"/>
      <c r="G3" s="52"/>
      <c r="H3" s="56"/>
      <c r="I3" s="56"/>
      <c r="J3" s="56"/>
      <c r="K3" s="56"/>
      <c r="L3" s="56"/>
      <c r="M3" s="56"/>
      <c r="N3" s="56"/>
      <c r="O3" s="56"/>
      <c r="P3" s="56"/>
      <c r="Q3" s="56"/>
      <c r="T3" s="57"/>
      <c r="U3" s="56"/>
      <c r="V3" s="56"/>
      <c r="W3" s="56"/>
      <c r="X3" s="56"/>
      <c r="Y3" s="54"/>
      <c r="Z3" s="54"/>
      <c r="AA3" s="56"/>
      <c r="AB3" s="56"/>
      <c r="AC3" s="56"/>
      <c r="AD3" s="56"/>
      <c r="AE3" s="54"/>
      <c r="AF3" s="54"/>
      <c r="AG3" s="54"/>
    </row>
    <row r="4" spans="1:33" ht="15.75" x14ac:dyDescent="0.5">
      <c r="B4" s="52"/>
      <c r="C4" s="52"/>
      <c r="D4" s="52"/>
      <c r="E4" s="52"/>
      <c r="F4" s="52"/>
      <c r="G4" s="52"/>
      <c r="H4" s="56"/>
      <c r="I4" s="56"/>
      <c r="J4" s="56"/>
      <c r="K4" s="56"/>
      <c r="L4" s="56"/>
      <c r="M4" s="56"/>
      <c r="N4" s="56"/>
      <c r="O4" s="56"/>
      <c r="P4" s="56"/>
      <c r="Q4" s="56"/>
      <c r="T4" s="57"/>
      <c r="U4" s="56"/>
      <c r="V4" s="56"/>
      <c r="W4" s="56"/>
      <c r="X4" s="56"/>
      <c r="Y4" s="54"/>
      <c r="Z4" s="54"/>
      <c r="AA4" s="56"/>
      <c r="AB4" s="56"/>
      <c r="AC4" s="56"/>
      <c r="AD4" s="56"/>
      <c r="AE4" s="54"/>
      <c r="AF4" s="54"/>
      <c r="AG4" s="54"/>
    </row>
    <row r="5" spans="1:33" ht="9" hidden="1" customHeight="1" x14ac:dyDescent="0.5">
      <c r="A5" s="52"/>
      <c r="B5" s="52"/>
      <c r="C5" s="52"/>
      <c r="D5" s="52"/>
      <c r="E5" s="52"/>
      <c r="F5" s="52"/>
      <c r="G5" s="52"/>
      <c r="H5" s="56"/>
      <c r="I5" s="56"/>
      <c r="J5" s="56"/>
      <c r="K5" s="56"/>
      <c r="L5" s="56"/>
      <c r="M5" s="56"/>
      <c r="N5" s="56"/>
      <c r="O5" s="56"/>
      <c r="P5" s="56"/>
      <c r="Q5" s="56"/>
      <c r="T5" s="57"/>
      <c r="U5" s="56"/>
      <c r="V5" s="56"/>
      <c r="W5" s="56"/>
      <c r="X5" s="58"/>
      <c r="AA5" s="58"/>
      <c r="AB5" s="58"/>
      <c r="AC5" s="58"/>
      <c r="AD5" s="58"/>
    </row>
    <row r="6" spans="1:33" ht="15.75" hidden="1" x14ac:dyDescent="0.5">
      <c r="A6" s="59" t="s">
        <v>1</v>
      </c>
      <c r="B6" s="59" t="s">
        <v>2</v>
      </c>
      <c r="C6" s="59"/>
      <c r="D6" s="59"/>
      <c r="E6" s="59"/>
      <c r="F6" s="59"/>
      <c r="G6" s="59"/>
      <c r="H6" s="59"/>
      <c r="I6" s="59"/>
      <c r="J6" s="59"/>
      <c r="K6" s="59"/>
      <c r="L6" s="59"/>
      <c r="M6" s="59"/>
      <c r="N6" s="59"/>
      <c r="O6" s="59"/>
      <c r="P6" s="56"/>
      <c r="Q6" s="56"/>
      <c r="U6" s="56"/>
      <c r="V6" s="56"/>
      <c r="W6" s="56"/>
      <c r="X6" s="58"/>
      <c r="AA6" s="58"/>
      <c r="AB6" s="58"/>
      <c r="AC6" s="58"/>
      <c r="AD6" s="58"/>
    </row>
    <row r="7" spans="1:33" s="67" customFormat="1" ht="15.75" x14ac:dyDescent="0.5">
      <c r="A7" s="34" t="s">
        <v>3</v>
      </c>
      <c r="B7" s="35" t="s">
        <v>4</v>
      </c>
      <c r="C7" s="35" t="s">
        <v>5</v>
      </c>
      <c r="D7" s="35" t="s">
        <v>6</v>
      </c>
      <c r="E7" s="35" t="s">
        <v>7</v>
      </c>
      <c r="F7" s="35" t="s">
        <v>8</v>
      </c>
      <c r="G7" s="35" t="s">
        <v>9</v>
      </c>
      <c r="H7" s="35" t="s">
        <v>10</v>
      </c>
      <c r="I7" s="35" t="s">
        <v>11</v>
      </c>
      <c r="J7" s="56"/>
      <c r="K7" s="56"/>
      <c r="L7" s="56"/>
      <c r="M7" s="56"/>
      <c r="N7" s="56"/>
      <c r="O7" s="56"/>
      <c r="P7" s="64"/>
      <c r="Q7" s="64"/>
      <c r="R7" s="65"/>
      <c r="S7" s="26" t="s">
        <v>3</v>
      </c>
      <c r="T7" s="35" t="s">
        <v>480</v>
      </c>
      <c r="U7" s="64"/>
      <c r="V7" s="64"/>
      <c r="W7" s="64"/>
      <c r="X7" s="66"/>
      <c r="Y7" s="65"/>
      <c r="Z7" s="65"/>
      <c r="AA7" s="66"/>
      <c r="AB7" s="66"/>
      <c r="AC7" s="66"/>
      <c r="AD7" s="66"/>
      <c r="AE7" s="65"/>
      <c r="AF7" s="65"/>
      <c r="AG7" s="65"/>
    </row>
    <row r="8" spans="1:33" ht="15.75" x14ac:dyDescent="0.5">
      <c r="A8" s="36" t="s">
        <v>12</v>
      </c>
      <c r="B8" s="52"/>
      <c r="C8" s="52"/>
      <c r="D8" s="52"/>
      <c r="E8" s="52"/>
      <c r="F8" s="52"/>
      <c r="G8" s="52"/>
      <c r="H8" s="52"/>
      <c r="I8" s="37"/>
      <c r="J8" s="37"/>
      <c r="K8" s="37"/>
      <c r="L8" s="37"/>
      <c r="M8" s="37"/>
      <c r="N8" s="37"/>
      <c r="O8" s="37"/>
      <c r="P8" s="37"/>
      <c r="Q8" s="37"/>
      <c r="S8" s="60" t="s">
        <v>9</v>
      </c>
      <c r="T8" s="57">
        <v>4.6511627906976744E-3</v>
      </c>
      <c r="U8" s="56"/>
      <c r="V8" s="56"/>
      <c r="W8" s="56"/>
      <c r="X8" s="58"/>
      <c r="AA8" s="58"/>
      <c r="AB8" s="58"/>
      <c r="AC8" s="58"/>
      <c r="AD8" s="58"/>
    </row>
    <row r="9" spans="1:33" ht="15.75" x14ac:dyDescent="0.5">
      <c r="A9" s="61" t="s">
        <v>475</v>
      </c>
      <c r="B9" s="52">
        <v>0</v>
      </c>
      <c r="C9" s="52">
        <v>0</v>
      </c>
      <c r="D9" s="52">
        <v>0</v>
      </c>
      <c r="E9" s="52">
        <v>0</v>
      </c>
      <c r="F9" s="52">
        <v>0</v>
      </c>
      <c r="G9" s="52">
        <v>0</v>
      </c>
      <c r="H9" s="52">
        <v>2345.63</v>
      </c>
      <c r="I9" s="37">
        <v>2345.63</v>
      </c>
      <c r="J9" s="37"/>
      <c r="K9" s="37"/>
      <c r="L9" s="37"/>
      <c r="M9" s="37"/>
      <c r="N9" s="37"/>
      <c r="O9" s="37"/>
      <c r="P9" s="37"/>
      <c r="Q9" s="37"/>
      <c r="S9" s="60" t="s">
        <v>6</v>
      </c>
      <c r="T9" s="57">
        <v>4.6511627906976744E-3</v>
      </c>
      <c r="U9" s="56"/>
      <c r="V9" s="56"/>
      <c r="W9" s="56"/>
      <c r="X9" s="58"/>
      <c r="AA9" s="58"/>
      <c r="AB9" s="58"/>
      <c r="AC9" s="58"/>
      <c r="AD9" s="58"/>
    </row>
    <row r="10" spans="1:33" ht="15.75" x14ac:dyDescent="0.5">
      <c r="A10" s="62" t="s">
        <v>340</v>
      </c>
      <c r="B10" s="52">
        <v>0</v>
      </c>
      <c r="C10" s="52">
        <v>0</v>
      </c>
      <c r="D10" s="52">
        <v>0</v>
      </c>
      <c r="E10" s="52">
        <v>0</v>
      </c>
      <c r="F10" s="52">
        <v>0</v>
      </c>
      <c r="G10" s="52">
        <v>0</v>
      </c>
      <c r="H10" s="52">
        <v>625.5</v>
      </c>
      <c r="I10" s="37">
        <v>625.5</v>
      </c>
      <c r="J10" s="37"/>
      <c r="K10" s="37"/>
      <c r="L10" s="37"/>
      <c r="M10" s="37"/>
      <c r="N10" s="37"/>
      <c r="O10" s="37"/>
      <c r="P10" s="37"/>
      <c r="Q10" s="37"/>
      <c r="R10" s="56"/>
      <c r="S10" s="60" t="s">
        <v>10</v>
      </c>
      <c r="T10" s="57">
        <v>0.99069767441860468</v>
      </c>
      <c r="U10" s="56"/>
      <c r="V10" s="56"/>
      <c r="W10" s="56"/>
      <c r="X10" s="58"/>
      <c r="Y10" s="58"/>
      <c r="Z10" s="58"/>
      <c r="AA10" s="58"/>
      <c r="AB10" s="58"/>
      <c r="AC10" s="58"/>
      <c r="AD10" s="58"/>
    </row>
    <row r="11" spans="1:33" ht="15.75" x14ac:dyDescent="0.5">
      <c r="A11" s="62" t="s">
        <v>349</v>
      </c>
      <c r="B11" s="52">
        <v>0</v>
      </c>
      <c r="C11" s="52">
        <v>0</v>
      </c>
      <c r="D11" s="52">
        <v>0</v>
      </c>
      <c r="E11" s="52">
        <v>0</v>
      </c>
      <c r="F11" s="52">
        <v>0</v>
      </c>
      <c r="G11" s="52">
        <v>0</v>
      </c>
      <c r="H11" s="52">
        <v>938.25</v>
      </c>
      <c r="I11" s="37">
        <v>938.25</v>
      </c>
      <c r="J11" s="37"/>
      <c r="K11" s="37"/>
      <c r="L11" s="37"/>
      <c r="M11" s="37"/>
      <c r="N11" s="37"/>
      <c r="O11" s="37"/>
      <c r="P11" s="37"/>
      <c r="Q11" s="37"/>
      <c r="R11" s="56"/>
      <c r="S11"/>
      <c r="T11"/>
      <c r="U11" s="56"/>
      <c r="V11" s="56"/>
      <c r="W11" s="56"/>
      <c r="X11" s="58"/>
      <c r="Y11" s="58"/>
      <c r="Z11" s="58"/>
      <c r="AA11" s="58"/>
      <c r="AB11" s="58"/>
      <c r="AC11" s="58"/>
      <c r="AD11" s="58"/>
    </row>
    <row r="12" spans="1:33" ht="15.75" x14ac:dyDescent="0.5">
      <c r="A12" s="62" t="s">
        <v>359</v>
      </c>
      <c r="B12" s="52">
        <v>0</v>
      </c>
      <c r="C12" s="52">
        <v>0</v>
      </c>
      <c r="D12" s="52">
        <v>0</v>
      </c>
      <c r="E12" s="52">
        <v>0</v>
      </c>
      <c r="F12" s="52">
        <v>0</v>
      </c>
      <c r="G12" s="52">
        <v>0</v>
      </c>
      <c r="H12" s="52">
        <v>781.88</v>
      </c>
      <c r="I12" s="37">
        <v>781.88</v>
      </c>
      <c r="J12" s="37"/>
      <c r="K12" s="37"/>
      <c r="L12" s="37"/>
      <c r="M12" s="37"/>
      <c r="N12" s="37"/>
      <c r="O12" s="37"/>
      <c r="P12" s="37"/>
      <c r="Q12" s="37"/>
      <c r="R12" s="56"/>
      <c r="S12"/>
      <c r="T12"/>
      <c r="U12" s="56"/>
      <c r="V12" s="56"/>
      <c r="W12" s="56"/>
      <c r="X12" s="58"/>
      <c r="Y12" s="58"/>
      <c r="Z12" s="58"/>
      <c r="AA12" s="58"/>
      <c r="AB12" s="58"/>
      <c r="AC12" s="58"/>
      <c r="AD12" s="58"/>
    </row>
    <row r="13" spans="1:33" ht="15.75" x14ac:dyDescent="0.5">
      <c r="A13" s="61" t="s">
        <v>63</v>
      </c>
      <c r="B13" s="52">
        <v>0</v>
      </c>
      <c r="C13" s="52">
        <v>0</v>
      </c>
      <c r="D13" s="52">
        <v>0</v>
      </c>
      <c r="E13" s="52">
        <v>0</v>
      </c>
      <c r="F13" s="52">
        <v>0</v>
      </c>
      <c r="G13" s="52">
        <v>0</v>
      </c>
      <c r="H13" s="52">
        <v>32644.3</v>
      </c>
      <c r="I13" s="37">
        <v>32644.3</v>
      </c>
      <c r="J13" s="37"/>
      <c r="K13" s="37"/>
      <c r="L13" s="37"/>
      <c r="M13" s="37"/>
      <c r="N13" s="37"/>
      <c r="O13" s="37"/>
      <c r="P13" s="37"/>
      <c r="Q13" s="37"/>
      <c r="R13" s="56"/>
      <c r="S13"/>
      <c r="T13"/>
      <c r="U13" s="56"/>
      <c r="V13" s="56"/>
      <c r="W13" s="56"/>
      <c r="X13" s="58"/>
      <c r="Y13" s="58"/>
      <c r="Z13" s="58"/>
      <c r="AA13" s="58"/>
      <c r="AB13" s="58"/>
      <c r="AC13" s="58"/>
      <c r="AD13" s="58"/>
    </row>
    <row r="14" spans="1:33" ht="15.75" x14ac:dyDescent="0.5">
      <c r="A14" s="62" t="s">
        <v>64</v>
      </c>
      <c r="B14" s="52">
        <v>0</v>
      </c>
      <c r="C14" s="52">
        <v>0</v>
      </c>
      <c r="D14" s="52">
        <v>0</v>
      </c>
      <c r="E14" s="52">
        <v>0</v>
      </c>
      <c r="F14" s="52">
        <v>0</v>
      </c>
      <c r="G14" s="52">
        <v>0</v>
      </c>
      <c r="H14" s="52">
        <v>6936.8</v>
      </c>
      <c r="I14" s="37">
        <v>6936.8</v>
      </c>
      <c r="J14" s="37"/>
      <c r="K14" s="37"/>
      <c r="L14" s="37"/>
      <c r="M14" s="37"/>
      <c r="N14" s="37"/>
      <c r="O14" s="37"/>
      <c r="P14" s="37"/>
      <c r="Q14" s="37"/>
      <c r="R14" s="56"/>
      <c r="S14"/>
      <c r="T14"/>
      <c r="U14" s="56"/>
      <c r="V14" s="56"/>
      <c r="W14" s="56"/>
      <c r="X14" s="58"/>
      <c r="Y14" s="58"/>
      <c r="Z14" s="58"/>
      <c r="AA14" s="58"/>
      <c r="AB14" s="58"/>
      <c r="AC14" s="58"/>
      <c r="AD14" s="58"/>
    </row>
    <row r="15" spans="1:33" ht="15.75" x14ac:dyDescent="0.5">
      <c r="A15" s="62" t="s">
        <v>65</v>
      </c>
      <c r="B15" s="52">
        <v>0</v>
      </c>
      <c r="C15" s="52">
        <v>0</v>
      </c>
      <c r="D15" s="52">
        <v>0</v>
      </c>
      <c r="E15" s="52">
        <v>0</v>
      </c>
      <c r="F15" s="52">
        <v>0</v>
      </c>
      <c r="G15" s="52">
        <v>0</v>
      </c>
      <c r="H15" s="52">
        <v>741.6</v>
      </c>
      <c r="I15" s="37">
        <v>741.6</v>
      </c>
      <c r="J15" s="37"/>
      <c r="K15" s="37"/>
      <c r="L15" s="37"/>
      <c r="M15" s="37"/>
      <c r="N15" s="37"/>
      <c r="O15" s="37"/>
      <c r="P15" s="37"/>
      <c r="Q15" s="37"/>
      <c r="R15" s="56"/>
      <c r="S15" s="56"/>
      <c r="T15" s="56"/>
      <c r="U15" s="56"/>
      <c r="V15" s="56"/>
      <c r="W15" s="56"/>
      <c r="X15" s="58"/>
      <c r="Y15" s="58"/>
      <c r="Z15" s="58"/>
      <c r="AA15" s="58"/>
      <c r="AB15" s="58"/>
      <c r="AC15" s="58"/>
      <c r="AD15" s="58"/>
    </row>
    <row r="16" spans="1:33" ht="15.75" x14ac:dyDescent="0.5">
      <c r="A16" s="62" t="s">
        <v>66</v>
      </c>
      <c r="B16" s="52">
        <v>0</v>
      </c>
      <c r="C16" s="52">
        <v>0</v>
      </c>
      <c r="D16" s="52">
        <v>0</v>
      </c>
      <c r="E16" s="52">
        <v>0</v>
      </c>
      <c r="F16" s="52">
        <v>0</v>
      </c>
      <c r="G16" s="52">
        <v>0</v>
      </c>
      <c r="H16" s="52">
        <v>9904.7000000000007</v>
      </c>
      <c r="I16" s="37">
        <v>9904.7000000000007</v>
      </c>
      <c r="J16" s="37"/>
      <c r="K16" s="37"/>
      <c r="L16" s="37"/>
      <c r="M16" s="37"/>
      <c r="N16" s="37"/>
      <c r="O16" s="37"/>
      <c r="P16" s="37"/>
      <c r="Q16" s="37"/>
      <c r="R16" s="56"/>
      <c r="U16" s="56"/>
      <c r="V16" s="56"/>
      <c r="W16" s="56"/>
      <c r="X16" s="58"/>
      <c r="Y16" s="58"/>
      <c r="Z16" s="58"/>
      <c r="AA16" s="58"/>
      <c r="AB16" s="58"/>
      <c r="AC16" s="58"/>
      <c r="AD16" s="58"/>
    </row>
    <row r="17" spans="1:30" ht="15.75" x14ac:dyDescent="0.5">
      <c r="A17" s="62" t="s">
        <v>67</v>
      </c>
      <c r="B17" s="52">
        <v>0</v>
      </c>
      <c r="C17" s="52">
        <v>0</v>
      </c>
      <c r="D17" s="52">
        <v>0</v>
      </c>
      <c r="E17" s="52">
        <v>0</v>
      </c>
      <c r="F17" s="52">
        <v>0</v>
      </c>
      <c r="G17" s="52">
        <v>0</v>
      </c>
      <c r="H17" s="52">
        <v>1729.8</v>
      </c>
      <c r="I17" s="37">
        <v>1729.8</v>
      </c>
      <c r="J17" s="37"/>
      <c r="K17" s="37"/>
      <c r="L17" s="37"/>
      <c r="M17" s="37"/>
      <c r="N17" s="37"/>
      <c r="O17" s="37"/>
      <c r="P17" s="37"/>
      <c r="Q17" s="37"/>
      <c r="R17" s="56"/>
      <c r="U17" s="56"/>
      <c r="V17" s="56"/>
      <c r="W17" s="56"/>
      <c r="X17" s="58"/>
      <c r="Y17" s="58"/>
      <c r="Z17" s="58"/>
      <c r="AA17" s="58"/>
      <c r="AB17" s="58"/>
      <c r="AC17" s="58"/>
      <c r="AD17" s="58"/>
    </row>
    <row r="18" spans="1:30" ht="15.75" x14ac:dyDescent="0.5">
      <c r="A18" s="62" t="s">
        <v>68</v>
      </c>
      <c r="B18" s="52">
        <v>0</v>
      </c>
      <c r="C18" s="52">
        <v>0</v>
      </c>
      <c r="D18" s="52">
        <v>0</v>
      </c>
      <c r="E18" s="52">
        <v>0</v>
      </c>
      <c r="F18" s="52">
        <v>0</v>
      </c>
      <c r="G18" s="52">
        <v>0</v>
      </c>
      <c r="H18" s="52">
        <v>12094.8</v>
      </c>
      <c r="I18" s="37">
        <v>12094.8</v>
      </c>
      <c r="J18" s="37"/>
      <c r="K18" s="37"/>
      <c r="L18" s="37"/>
      <c r="M18" s="37"/>
      <c r="N18" s="37"/>
      <c r="O18" s="37"/>
      <c r="P18" s="37"/>
      <c r="Q18" s="37"/>
      <c r="R18" s="56"/>
      <c r="S18" s="63" t="s">
        <v>3</v>
      </c>
      <c r="T18" s="60" t="s">
        <v>1</v>
      </c>
      <c r="U18" s="56"/>
      <c r="V18" s="56"/>
      <c r="W18" s="56"/>
      <c r="X18" s="58"/>
      <c r="Y18" s="58"/>
      <c r="Z18" s="58"/>
      <c r="AA18" s="58"/>
      <c r="AB18" s="58"/>
      <c r="AC18" s="58"/>
      <c r="AD18" s="58"/>
    </row>
    <row r="19" spans="1:30" ht="15.75" x14ac:dyDescent="0.5">
      <c r="A19" s="62" t="s">
        <v>69</v>
      </c>
      <c r="B19" s="52">
        <v>0</v>
      </c>
      <c r="C19" s="52">
        <v>0</v>
      </c>
      <c r="D19" s="52">
        <v>0</v>
      </c>
      <c r="E19" s="52">
        <v>0</v>
      </c>
      <c r="F19" s="52">
        <v>0</v>
      </c>
      <c r="G19" s="52">
        <v>0</v>
      </c>
      <c r="H19" s="52">
        <v>1236.5999999999999</v>
      </c>
      <c r="I19" s="37">
        <v>1236.5999999999999</v>
      </c>
      <c r="J19" s="37"/>
      <c r="K19" s="37"/>
      <c r="L19" s="37"/>
      <c r="M19" s="37"/>
      <c r="N19" s="37"/>
      <c r="O19" s="37"/>
      <c r="P19" s="37"/>
      <c r="Q19" s="37"/>
      <c r="R19" s="56"/>
      <c r="S19" s="36" t="s">
        <v>538</v>
      </c>
      <c r="T19" s="41">
        <v>-2500</v>
      </c>
      <c r="U19" s="56"/>
      <c r="V19" s="56"/>
      <c r="W19" s="56"/>
      <c r="X19" s="58"/>
      <c r="Y19" s="58"/>
      <c r="Z19" s="58"/>
      <c r="AA19" s="58"/>
      <c r="AB19" s="58"/>
      <c r="AC19" s="58"/>
      <c r="AD19" s="58"/>
    </row>
    <row r="20" spans="1:30" ht="15.75" x14ac:dyDescent="0.5">
      <c r="A20" s="61" t="s">
        <v>476</v>
      </c>
      <c r="B20" s="52">
        <v>0</v>
      </c>
      <c r="C20" s="52">
        <v>0</v>
      </c>
      <c r="D20" s="52">
        <v>0</v>
      </c>
      <c r="E20" s="52">
        <v>0</v>
      </c>
      <c r="F20" s="52">
        <v>0</v>
      </c>
      <c r="G20" s="52">
        <v>0</v>
      </c>
      <c r="H20" s="52">
        <v>2617.5</v>
      </c>
      <c r="I20" s="37">
        <v>2617.5</v>
      </c>
      <c r="J20" s="37"/>
      <c r="K20" s="37"/>
      <c r="L20" s="37"/>
      <c r="M20" s="37"/>
      <c r="N20" s="37"/>
      <c r="O20" s="37"/>
      <c r="P20" s="37"/>
      <c r="Q20" s="37"/>
      <c r="S20" s="36" t="s">
        <v>474</v>
      </c>
      <c r="T20" s="41">
        <v>0</v>
      </c>
      <c r="U20" s="56"/>
      <c r="V20" s="56"/>
      <c r="W20" s="56"/>
      <c r="X20" s="58"/>
      <c r="Y20" s="58"/>
      <c r="Z20" s="58"/>
      <c r="AA20" s="58"/>
      <c r="AB20" s="58"/>
      <c r="AC20" s="58"/>
      <c r="AD20" s="58"/>
    </row>
    <row r="21" spans="1:30" ht="15.75" x14ac:dyDescent="0.5">
      <c r="A21" s="62" t="s">
        <v>348</v>
      </c>
      <c r="B21" s="52">
        <v>0</v>
      </c>
      <c r="C21" s="52">
        <v>0</v>
      </c>
      <c r="D21" s="52">
        <v>0</v>
      </c>
      <c r="E21" s="52">
        <v>0</v>
      </c>
      <c r="F21" s="52">
        <v>0</v>
      </c>
      <c r="G21" s="52">
        <v>0</v>
      </c>
      <c r="H21" s="52">
        <v>2617.5</v>
      </c>
      <c r="I21" s="37">
        <v>2617.5</v>
      </c>
      <c r="J21" s="37"/>
      <c r="K21" s="37"/>
      <c r="L21" s="37"/>
      <c r="M21" s="37"/>
      <c r="N21" s="37"/>
      <c r="O21" s="37"/>
      <c r="P21" s="37"/>
      <c r="Q21" s="37"/>
      <c r="S21" s="36" t="s">
        <v>475</v>
      </c>
      <c r="T21" s="41">
        <v>2345.63</v>
      </c>
      <c r="U21" s="56"/>
      <c r="V21" s="56"/>
      <c r="W21" s="56"/>
      <c r="X21" s="58"/>
      <c r="Y21" s="58"/>
      <c r="Z21" s="58"/>
      <c r="AA21" s="58"/>
      <c r="AB21" s="58"/>
      <c r="AC21" s="58"/>
      <c r="AD21" s="58"/>
    </row>
    <row r="22" spans="1:30" ht="15.75" x14ac:dyDescent="0.5">
      <c r="A22" s="61" t="s">
        <v>477</v>
      </c>
      <c r="B22" s="52">
        <v>0</v>
      </c>
      <c r="C22" s="52">
        <v>0</v>
      </c>
      <c r="D22" s="52">
        <v>0</v>
      </c>
      <c r="E22" s="52">
        <v>0</v>
      </c>
      <c r="F22" s="52">
        <v>0</v>
      </c>
      <c r="G22" s="52">
        <v>0</v>
      </c>
      <c r="H22" s="52">
        <v>6762.38</v>
      </c>
      <c r="I22" s="37">
        <v>6762.38</v>
      </c>
      <c r="J22" s="37"/>
      <c r="K22" s="37"/>
      <c r="L22" s="37"/>
      <c r="M22" s="37"/>
      <c r="N22" s="37"/>
      <c r="O22" s="37"/>
      <c r="P22" s="37"/>
      <c r="Q22" s="37"/>
      <c r="S22" s="36" t="s">
        <v>476</v>
      </c>
      <c r="T22" s="41">
        <v>2617.5</v>
      </c>
      <c r="U22" s="56"/>
      <c r="V22" s="56"/>
      <c r="W22" s="56"/>
      <c r="X22" s="58"/>
      <c r="Y22" s="58"/>
      <c r="Z22" s="58"/>
      <c r="AA22" s="58"/>
      <c r="AB22" s="58"/>
      <c r="AC22" s="58"/>
      <c r="AD22" s="58"/>
    </row>
    <row r="23" spans="1:30" ht="15.75" x14ac:dyDescent="0.5">
      <c r="A23" s="62" t="s">
        <v>341</v>
      </c>
      <c r="B23" s="52">
        <v>0</v>
      </c>
      <c r="C23" s="52">
        <v>0</v>
      </c>
      <c r="D23" s="52">
        <v>0</v>
      </c>
      <c r="E23" s="52">
        <v>0</v>
      </c>
      <c r="F23" s="52">
        <v>0</v>
      </c>
      <c r="G23" s="52">
        <v>0</v>
      </c>
      <c r="H23" s="52">
        <v>2202</v>
      </c>
      <c r="I23" s="37">
        <v>2202</v>
      </c>
      <c r="J23" s="37"/>
      <c r="K23" s="37"/>
      <c r="L23" s="37"/>
      <c r="M23" s="37"/>
      <c r="N23" s="37"/>
      <c r="O23" s="37"/>
      <c r="P23" s="37"/>
      <c r="Q23" s="37"/>
      <c r="S23" s="36" t="s">
        <v>477</v>
      </c>
      <c r="T23" s="41">
        <v>6762.38</v>
      </c>
      <c r="U23" s="56"/>
      <c r="V23" s="56"/>
      <c r="W23" s="56"/>
      <c r="X23" s="58"/>
      <c r="Y23" s="58"/>
      <c r="Z23" s="58"/>
      <c r="AA23" s="58"/>
      <c r="AB23" s="58"/>
      <c r="AC23" s="58"/>
      <c r="AD23" s="58"/>
    </row>
    <row r="24" spans="1:30" ht="15.75" x14ac:dyDescent="0.5">
      <c r="A24" s="62" t="s">
        <v>350</v>
      </c>
      <c r="B24" s="52">
        <v>0</v>
      </c>
      <c r="C24" s="52">
        <v>0</v>
      </c>
      <c r="D24" s="52">
        <v>0</v>
      </c>
      <c r="E24" s="52">
        <v>0</v>
      </c>
      <c r="F24" s="52">
        <v>0</v>
      </c>
      <c r="G24" s="52">
        <v>0</v>
      </c>
      <c r="H24" s="52">
        <v>2202</v>
      </c>
      <c r="I24" s="37">
        <v>2202</v>
      </c>
      <c r="J24" s="37"/>
      <c r="K24" s="37"/>
      <c r="L24" s="37"/>
      <c r="M24" s="37"/>
      <c r="N24" s="37"/>
      <c r="O24" s="37"/>
      <c r="P24" s="37"/>
      <c r="Q24" s="37"/>
      <c r="S24" s="36" t="s">
        <v>63</v>
      </c>
      <c r="T24" s="41">
        <v>32644.3</v>
      </c>
      <c r="U24" s="56"/>
      <c r="V24" s="56"/>
      <c r="W24" s="56"/>
      <c r="X24" s="58"/>
      <c r="Y24" s="58"/>
      <c r="Z24" s="58"/>
      <c r="AA24" s="58"/>
      <c r="AB24" s="58"/>
      <c r="AC24" s="58"/>
      <c r="AD24" s="58"/>
    </row>
    <row r="25" spans="1:30" ht="15.75" x14ac:dyDescent="0.5">
      <c r="A25" s="62" t="s">
        <v>360</v>
      </c>
      <c r="B25" s="52">
        <v>0</v>
      </c>
      <c r="C25" s="52">
        <v>0</v>
      </c>
      <c r="D25" s="52">
        <v>0</v>
      </c>
      <c r="E25" s="52">
        <v>0</v>
      </c>
      <c r="F25" s="52">
        <v>0</v>
      </c>
      <c r="G25" s="52">
        <v>0</v>
      </c>
      <c r="H25" s="52">
        <v>2358.38</v>
      </c>
      <c r="I25" s="37">
        <v>2358.38</v>
      </c>
      <c r="J25" s="37"/>
      <c r="K25" s="37"/>
      <c r="L25" s="37"/>
      <c r="M25" s="37"/>
      <c r="N25" s="37"/>
      <c r="O25" s="37"/>
      <c r="P25" s="37"/>
      <c r="Q25" s="37"/>
      <c r="S25" s="56"/>
      <c r="T25" s="56"/>
      <c r="U25" s="56"/>
      <c r="V25" s="56"/>
      <c r="W25" s="56"/>
      <c r="X25" s="58"/>
      <c r="Y25" s="58"/>
      <c r="Z25" s="58"/>
      <c r="AA25" s="58"/>
      <c r="AB25" s="58"/>
      <c r="AC25" s="58"/>
      <c r="AD25" s="58"/>
    </row>
    <row r="26" spans="1:30" ht="15.75" x14ac:dyDescent="0.5">
      <c r="A26" s="61" t="s">
        <v>538</v>
      </c>
      <c r="B26" s="52">
        <v>0</v>
      </c>
      <c r="C26" s="52">
        <v>0</v>
      </c>
      <c r="D26" s="52">
        <v>-2500</v>
      </c>
      <c r="E26" s="52">
        <v>0</v>
      </c>
      <c r="F26" s="52">
        <v>0</v>
      </c>
      <c r="G26" s="52">
        <v>0</v>
      </c>
      <c r="H26" s="52">
        <v>0</v>
      </c>
      <c r="I26" s="37">
        <v>-2500</v>
      </c>
      <c r="J26" s="37"/>
      <c r="K26" s="37"/>
      <c r="L26" s="37"/>
      <c r="M26" s="37"/>
      <c r="N26" s="37"/>
      <c r="O26" s="37"/>
      <c r="P26" s="37"/>
      <c r="Q26" s="37"/>
      <c r="S26" s="56"/>
      <c r="T26" s="56"/>
      <c r="U26" s="56"/>
      <c r="V26" s="56"/>
      <c r="W26" s="56"/>
      <c r="X26" s="58"/>
      <c r="Y26" s="58"/>
      <c r="Z26" s="58"/>
      <c r="AA26" s="58"/>
      <c r="AB26" s="58"/>
      <c r="AC26" s="58"/>
      <c r="AD26" s="58"/>
    </row>
    <row r="27" spans="1:30" ht="15.75" x14ac:dyDescent="0.5">
      <c r="A27" s="62" t="s">
        <v>528</v>
      </c>
      <c r="B27" s="52">
        <v>0</v>
      </c>
      <c r="C27" s="52">
        <v>0</v>
      </c>
      <c r="D27" s="52">
        <v>-2500</v>
      </c>
      <c r="E27" s="52">
        <v>0</v>
      </c>
      <c r="F27" s="52">
        <v>0</v>
      </c>
      <c r="G27" s="52">
        <v>0</v>
      </c>
      <c r="H27" s="52">
        <v>0</v>
      </c>
      <c r="I27" s="37">
        <v>-2500</v>
      </c>
      <c r="J27" s="37"/>
      <c r="K27" s="37"/>
      <c r="L27" s="37"/>
      <c r="M27" s="37"/>
      <c r="N27" s="37"/>
      <c r="O27" s="37"/>
      <c r="P27" s="37"/>
      <c r="Q27" s="37"/>
      <c r="S27" s="56"/>
      <c r="T27" s="56"/>
      <c r="U27" s="56"/>
      <c r="V27" s="56"/>
      <c r="W27" s="56"/>
      <c r="X27" s="58"/>
      <c r="Y27" s="58"/>
      <c r="Z27" s="58"/>
      <c r="AA27" s="58"/>
      <c r="AB27" s="58"/>
      <c r="AC27" s="58"/>
      <c r="AD27" s="58"/>
    </row>
    <row r="28" spans="1:30" ht="15.75" x14ac:dyDescent="0.5">
      <c r="A28" s="36" t="s">
        <v>13</v>
      </c>
      <c r="B28" s="37">
        <v>0</v>
      </c>
      <c r="C28" s="37">
        <v>0</v>
      </c>
      <c r="D28" s="37">
        <v>-2500</v>
      </c>
      <c r="E28" s="37">
        <v>0</v>
      </c>
      <c r="F28" s="37">
        <v>0</v>
      </c>
      <c r="G28" s="37">
        <v>0</v>
      </c>
      <c r="H28" s="37">
        <v>44369.81</v>
      </c>
      <c r="I28" s="37">
        <v>41869.81</v>
      </c>
      <c r="J28" s="37"/>
      <c r="K28" s="37"/>
      <c r="L28" s="37"/>
      <c r="M28" s="37"/>
      <c r="N28" s="37"/>
      <c r="O28" s="37"/>
      <c r="P28" s="37"/>
      <c r="Q28" s="37"/>
      <c r="S28" s="56"/>
      <c r="T28" s="56"/>
      <c r="U28" s="56"/>
      <c r="V28" s="56"/>
      <c r="W28" s="56"/>
      <c r="X28" s="58"/>
      <c r="Y28" s="58"/>
      <c r="Z28" s="58"/>
      <c r="AA28" s="58"/>
      <c r="AB28" s="58"/>
      <c r="AC28" s="58"/>
      <c r="AD28" s="58"/>
    </row>
    <row r="29" spans="1:30" ht="15.75" x14ac:dyDescent="0.5">
      <c r="A29" s="36" t="s">
        <v>14</v>
      </c>
      <c r="B29" s="37">
        <v>0</v>
      </c>
      <c r="C29" s="37">
        <v>0</v>
      </c>
      <c r="D29" s="37">
        <v>1</v>
      </c>
      <c r="E29" s="37">
        <v>0</v>
      </c>
      <c r="F29" s="37">
        <v>0</v>
      </c>
      <c r="G29" s="37">
        <v>0</v>
      </c>
      <c r="H29" s="37">
        <v>13</v>
      </c>
      <c r="I29" s="37">
        <v>14</v>
      </c>
      <c r="J29" s="37"/>
      <c r="K29" s="37"/>
      <c r="L29" s="37"/>
      <c r="M29" s="37"/>
      <c r="N29" s="37"/>
      <c r="O29" s="37"/>
      <c r="P29" s="37"/>
      <c r="Q29" s="37"/>
      <c r="U29" s="56"/>
      <c r="V29" s="56"/>
      <c r="W29" s="56"/>
      <c r="X29" s="58"/>
      <c r="Y29" s="58"/>
      <c r="Z29" s="58"/>
      <c r="AA29" s="58"/>
      <c r="AB29" s="58"/>
      <c r="AC29" s="58"/>
      <c r="AD29" s="58"/>
    </row>
    <row r="30" spans="1:30" ht="15.75" x14ac:dyDescent="0.5">
      <c r="A30" s="36" t="s">
        <v>15</v>
      </c>
      <c r="B30" s="37">
        <v>0</v>
      </c>
      <c r="C30" s="37">
        <v>0</v>
      </c>
      <c r="D30" s="37">
        <v>-2500</v>
      </c>
      <c r="E30" s="37">
        <v>0</v>
      </c>
      <c r="F30" s="37">
        <v>0</v>
      </c>
      <c r="G30" s="37">
        <v>0</v>
      </c>
      <c r="H30" s="37">
        <v>3413.0623076923075</v>
      </c>
      <c r="I30" s="37">
        <v>2990.7007142857142</v>
      </c>
      <c r="J30" s="37"/>
      <c r="K30" s="37"/>
      <c r="L30" s="37"/>
      <c r="M30" s="37"/>
      <c r="N30" s="37"/>
      <c r="O30" s="37"/>
      <c r="P30" s="37"/>
      <c r="Q30" s="37"/>
      <c r="S30" s="63" t="s">
        <v>16</v>
      </c>
      <c r="T30" s="54" t="s">
        <v>185</v>
      </c>
      <c r="U30" s="56"/>
      <c r="V30" s="56"/>
      <c r="W30" s="56"/>
      <c r="X30" s="58"/>
      <c r="Y30" s="58"/>
      <c r="Z30" s="58"/>
      <c r="AA30" s="58"/>
      <c r="AB30" s="58"/>
      <c r="AC30" s="58"/>
      <c r="AD30" s="58"/>
    </row>
    <row r="31" spans="1:30" ht="15.75" x14ac:dyDescent="0.5">
      <c r="A31"/>
      <c r="B31"/>
      <c r="C31"/>
      <c r="D31"/>
      <c r="E31"/>
      <c r="F31"/>
      <c r="G31"/>
      <c r="H31"/>
      <c r="I31"/>
      <c r="J31" s="37"/>
      <c r="K31" s="37"/>
      <c r="L31" s="37"/>
      <c r="M31" s="37"/>
      <c r="N31" s="37"/>
      <c r="O31" s="37"/>
      <c r="P31" s="37"/>
      <c r="Q31" s="37"/>
      <c r="R31" s="56"/>
      <c r="U31" s="56"/>
      <c r="V31" s="56"/>
      <c r="W31" s="56"/>
      <c r="X31" s="58"/>
      <c r="Y31" s="58"/>
      <c r="Z31" s="58"/>
      <c r="AA31" s="58"/>
      <c r="AB31" s="58"/>
      <c r="AC31" s="58"/>
      <c r="AD31" s="58"/>
    </row>
    <row r="32" spans="1:30" ht="15.75" x14ac:dyDescent="0.5">
      <c r="A32"/>
      <c r="B32"/>
      <c r="C32"/>
      <c r="D32"/>
      <c r="E32"/>
      <c r="F32"/>
      <c r="G32"/>
      <c r="H32"/>
      <c r="I32"/>
      <c r="J32" s="37"/>
      <c r="K32" s="37"/>
      <c r="L32" s="37"/>
      <c r="M32" s="37"/>
      <c r="N32" s="37"/>
      <c r="O32" s="37"/>
      <c r="P32" s="37"/>
      <c r="Q32" s="37"/>
      <c r="R32" s="56"/>
      <c r="S32" s="63" t="s">
        <v>3</v>
      </c>
      <c r="T32" s="60" t="s">
        <v>1</v>
      </c>
      <c r="U32" s="56"/>
      <c r="V32" s="56"/>
      <c r="W32" s="56"/>
      <c r="X32" s="58"/>
      <c r="Y32" s="58"/>
      <c r="Z32" s="58"/>
      <c r="AA32" s="58"/>
      <c r="AB32" s="58"/>
      <c r="AC32" s="58"/>
      <c r="AD32" s="58"/>
    </row>
    <row r="33" spans="1:30" ht="15.75" x14ac:dyDescent="0.5">
      <c r="A33"/>
      <c r="B33"/>
      <c r="C33"/>
      <c r="D33"/>
      <c r="E33"/>
      <c r="F33"/>
      <c r="G33"/>
      <c r="H33"/>
      <c r="I33"/>
      <c r="J33" s="37"/>
      <c r="K33" s="37"/>
      <c r="L33" s="37"/>
      <c r="M33" s="37"/>
      <c r="N33" s="37"/>
      <c r="O33" s="37"/>
      <c r="P33" s="37"/>
      <c r="Q33" s="37"/>
      <c r="R33" s="56"/>
      <c r="S33" s="36" t="s">
        <v>474</v>
      </c>
      <c r="T33" s="41">
        <v>0</v>
      </c>
      <c r="U33" s="56"/>
      <c r="V33" s="56"/>
      <c r="W33" s="56"/>
      <c r="X33" s="58"/>
      <c r="Y33" s="58"/>
      <c r="Z33" s="58"/>
      <c r="AA33" s="58"/>
      <c r="AB33" s="58"/>
      <c r="AC33" s="58"/>
      <c r="AD33" s="58"/>
    </row>
    <row r="34" spans="1:30" ht="15.75" x14ac:dyDescent="0.5">
      <c r="A34"/>
      <c r="B34"/>
      <c r="C34"/>
      <c r="D34"/>
      <c r="E34"/>
      <c r="F34"/>
      <c r="G34"/>
      <c r="H34"/>
      <c r="I34"/>
      <c r="J34" s="56"/>
      <c r="K34" s="56"/>
      <c r="L34" s="56"/>
      <c r="M34" s="56"/>
      <c r="N34" s="56"/>
      <c r="O34" s="56"/>
      <c r="P34" s="37"/>
      <c r="Q34" s="37"/>
      <c r="R34" s="56"/>
      <c r="S34" s="36" t="s">
        <v>475</v>
      </c>
      <c r="T34" s="41">
        <v>2345.63</v>
      </c>
      <c r="U34" s="56"/>
      <c r="V34" s="56"/>
      <c r="W34" s="56"/>
      <c r="X34" s="58"/>
      <c r="Y34" s="58"/>
      <c r="Z34" s="58"/>
      <c r="AA34" s="58"/>
      <c r="AB34" s="58"/>
      <c r="AC34" s="58"/>
      <c r="AD34" s="58"/>
    </row>
    <row r="35" spans="1:30" ht="15.75" x14ac:dyDescent="0.5">
      <c r="A35"/>
      <c r="B35"/>
      <c r="C35"/>
      <c r="D35"/>
      <c r="E35"/>
      <c r="F35"/>
      <c r="G35"/>
      <c r="H35"/>
      <c r="I35"/>
      <c r="J35" s="56"/>
      <c r="K35" s="56"/>
      <c r="L35" s="56"/>
      <c r="M35" s="56"/>
      <c r="N35" s="56"/>
      <c r="O35" s="56"/>
      <c r="P35" s="37"/>
      <c r="Q35" s="37"/>
      <c r="R35" s="54"/>
      <c r="S35" s="36" t="s">
        <v>476</v>
      </c>
      <c r="T35" s="41">
        <v>2617.5</v>
      </c>
      <c r="U35" s="56"/>
      <c r="V35" s="56"/>
      <c r="W35" s="56"/>
      <c r="X35" s="58"/>
      <c r="Y35" s="58"/>
      <c r="Z35" s="58"/>
      <c r="AA35" s="58"/>
      <c r="AB35" s="58"/>
      <c r="AC35" s="58"/>
      <c r="AD35" s="58"/>
    </row>
    <row r="36" spans="1:30" ht="15.75" x14ac:dyDescent="0.5">
      <c r="A36"/>
      <c r="B36"/>
      <c r="C36"/>
      <c r="D36"/>
      <c r="E36"/>
      <c r="F36"/>
      <c r="G36"/>
      <c r="H36"/>
      <c r="I36"/>
      <c r="J36" s="56"/>
      <c r="K36" s="56"/>
      <c r="L36" s="56"/>
      <c r="M36" s="56"/>
      <c r="N36" s="56"/>
      <c r="O36" s="56"/>
      <c r="P36" s="37"/>
      <c r="Q36" s="37"/>
      <c r="S36" s="36" t="s">
        <v>477</v>
      </c>
      <c r="T36" s="41">
        <v>6762.38</v>
      </c>
      <c r="U36" s="56"/>
      <c r="V36" s="56"/>
      <c r="W36" s="56"/>
      <c r="X36" s="58"/>
      <c r="Y36" s="58"/>
      <c r="Z36" s="58"/>
      <c r="AA36" s="58"/>
      <c r="AB36" s="58"/>
      <c r="AC36" s="58"/>
      <c r="AD36" s="58"/>
    </row>
    <row r="37" spans="1:30" ht="15.75" x14ac:dyDescent="0.5">
      <c r="A37"/>
      <c r="B37"/>
      <c r="C37"/>
      <c r="D37"/>
      <c r="E37"/>
      <c r="F37"/>
      <c r="G37"/>
      <c r="H37"/>
      <c r="I37"/>
      <c r="J37" s="56"/>
      <c r="K37" s="56"/>
      <c r="L37" s="56"/>
      <c r="M37" s="56"/>
      <c r="N37" s="56"/>
      <c r="O37" s="56"/>
      <c r="P37" s="37"/>
      <c r="Q37" s="37"/>
      <c r="S37" s="36" t="s">
        <v>63</v>
      </c>
      <c r="T37" s="41">
        <v>32644.3</v>
      </c>
      <c r="U37" s="56"/>
      <c r="V37" s="56"/>
      <c r="W37" s="56"/>
      <c r="X37" s="58"/>
      <c r="Y37" s="58"/>
      <c r="Z37" s="58"/>
      <c r="AA37" s="58"/>
      <c r="AB37" s="58"/>
      <c r="AC37" s="58"/>
      <c r="AD37" s="58"/>
    </row>
    <row r="38" spans="1:30" ht="15.75" x14ac:dyDescent="0.5">
      <c r="A38"/>
      <c r="B38"/>
      <c r="C38"/>
      <c r="D38"/>
      <c r="E38"/>
      <c r="F38"/>
      <c r="G38"/>
      <c r="H38"/>
      <c r="I38"/>
      <c r="J38" s="56"/>
      <c r="K38" s="56"/>
      <c r="L38" s="56"/>
      <c r="M38" s="56"/>
      <c r="N38" s="56"/>
      <c r="O38" s="56"/>
      <c r="P38" s="37"/>
      <c r="Q38" s="37"/>
      <c r="S38"/>
      <c r="T38"/>
      <c r="U38" s="56"/>
      <c r="V38" s="56"/>
      <c r="W38" s="56"/>
      <c r="X38" s="58"/>
      <c r="Y38" s="58"/>
      <c r="Z38" s="58"/>
      <c r="AA38" s="58"/>
      <c r="AB38" s="58"/>
      <c r="AC38" s="58"/>
      <c r="AD38" s="58"/>
    </row>
    <row r="39" spans="1:30" ht="15.75" x14ac:dyDescent="0.5">
      <c r="A39"/>
      <c r="B39"/>
      <c r="C39"/>
      <c r="D39"/>
      <c r="E39"/>
      <c r="F39"/>
      <c r="G39"/>
      <c r="H39"/>
      <c r="I39"/>
      <c r="J39" s="56"/>
      <c r="K39" s="56"/>
      <c r="L39" s="56"/>
      <c r="M39" s="56"/>
      <c r="N39" s="56"/>
      <c r="O39" s="56"/>
      <c r="P39" s="37"/>
      <c r="Q39" s="37"/>
      <c r="S39" s="56"/>
      <c r="T39" s="56"/>
      <c r="U39" s="56"/>
      <c r="V39" s="56"/>
      <c r="W39" s="56"/>
      <c r="X39" s="58"/>
      <c r="Y39" s="58"/>
      <c r="Z39" s="58"/>
      <c r="AA39" s="58"/>
      <c r="AB39" s="58"/>
      <c r="AC39" s="58"/>
      <c r="AD39" s="58"/>
    </row>
    <row r="40" spans="1:30" ht="15.75" x14ac:dyDescent="0.5">
      <c r="A40"/>
      <c r="B40"/>
      <c r="C40"/>
      <c r="D40"/>
      <c r="E40"/>
      <c r="F40"/>
      <c r="G40"/>
      <c r="H40"/>
      <c r="I40"/>
      <c r="J40" s="56"/>
      <c r="K40" s="56"/>
      <c r="L40" s="56"/>
      <c r="M40" s="56"/>
      <c r="N40" s="56"/>
      <c r="O40" s="56"/>
      <c r="P40" s="37"/>
      <c r="Q40" s="37"/>
      <c r="S40" s="56"/>
      <c r="T40" s="56"/>
      <c r="U40" s="56"/>
      <c r="V40" s="56"/>
      <c r="W40" s="56"/>
      <c r="X40" s="58"/>
      <c r="Y40" s="58"/>
      <c r="Z40" s="58"/>
      <c r="AA40" s="58"/>
      <c r="AB40" s="58"/>
      <c r="AC40" s="58"/>
      <c r="AD40" s="58"/>
    </row>
    <row r="41" spans="1:30" ht="15.75" x14ac:dyDescent="0.5">
      <c r="A41"/>
      <c r="B41"/>
      <c r="C41"/>
      <c r="D41"/>
      <c r="E41"/>
      <c r="F41"/>
      <c r="G41"/>
      <c r="H41"/>
      <c r="I41"/>
      <c r="J41" s="56"/>
      <c r="K41" s="56"/>
      <c r="L41" s="56"/>
      <c r="M41" s="56"/>
      <c r="N41" s="56"/>
      <c r="O41" s="56"/>
      <c r="P41" s="37"/>
      <c r="Q41" s="37"/>
      <c r="S41" s="56"/>
      <c r="T41" s="56"/>
      <c r="U41" s="56"/>
      <c r="V41" s="56"/>
      <c r="W41" s="56"/>
      <c r="X41" s="58"/>
      <c r="Y41" s="58"/>
      <c r="Z41" s="58"/>
      <c r="AA41" s="58"/>
      <c r="AB41" s="58"/>
      <c r="AC41" s="58"/>
      <c r="AD41" s="58"/>
    </row>
    <row r="42" spans="1:30" ht="15.75" x14ac:dyDescent="0.5">
      <c r="A42"/>
      <c r="B42"/>
      <c r="C42"/>
      <c r="D42"/>
      <c r="E42"/>
      <c r="F42"/>
      <c r="G42"/>
      <c r="H42"/>
      <c r="I42"/>
      <c r="J42" s="56"/>
      <c r="K42" s="56"/>
      <c r="L42" s="56"/>
      <c r="M42" s="56"/>
      <c r="N42" s="56"/>
      <c r="O42" s="56"/>
      <c r="P42" s="37"/>
      <c r="Q42" s="37"/>
      <c r="S42" s="56"/>
      <c r="T42" s="56"/>
      <c r="U42" s="56"/>
      <c r="V42" s="56"/>
      <c r="W42" s="56"/>
      <c r="X42" s="58"/>
      <c r="Y42" s="58"/>
      <c r="Z42" s="58"/>
      <c r="AA42" s="58"/>
      <c r="AB42" s="58"/>
      <c r="AC42" s="58"/>
      <c r="AD42" s="58"/>
    </row>
    <row r="43" spans="1:30" ht="15.75" x14ac:dyDescent="0.5">
      <c r="A43"/>
      <c r="B43"/>
      <c r="C43"/>
      <c r="D43"/>
      <c r="E43"/>
      <c r="F43"/>
      <c r="G43"/>
      <c r="H43"/>
      <c r="I43"/>
      <c r="J43" s="56"/>
      <c r="K43" s="56"/>
      <c r="L43" s="56"/>
      <c r="M43" s="56"/>
      <c r="N43" s="56"/>
      <c r="O43" s="56"/>
      <c r="P43" s="37"/>
      <c r="Q43" s="37"/>
      <c r="T43" s="56"/>
      <c r="U43" s="56"/>
      <c r="V43" s="56"/>
      <c r="W43" s="56"/>
      <c r="X43" s="58"/>
      <c r="Y43" s="58"/>
      <c r="Z43" s="58"/>
      <c r="AA43" s="58"/>
      <c r="AB43" s="58"/>
      <c r="AC43" s="58"/>
      <c r="AD43" s="58"/>
    </row>
    <row r="44" spans="1:30" ht="15.75" x14ac:dyDescent="0.5">
      <c r="A44"/>
      <c r="B44"/>
      <c r="C44"/>
      <c r="D44"/>
      <c r="E44"/>
      <c r="F44"/>
      <c r="G44"/>
      <c r="H44"/>
      <c r="I44"/>
      <c r="J44" s="56"/>
      <c r="K44" s="56"/>
      <c r="L44" s="56"/>
      <c r="M44" s="56"/>
      <c r="N44" s="56"/>
      <c r="O44" s="56"/>
      <c r="P44" s="37"/>
      <c r="Q44" s="37"/>
      <c r="T44" s="56"/>
      <c r="U44" s="56"/>
      <c r="V44" s="56"/>
      <c r="W44" s="56"/>
      <c r="X44" s="58"/>
      <c r="Y44" s="58"/>
      <c r="Z44" s="58"/>
      <c r="AA44" s="58"/>
      <c r="AB44" s="58"/>
      <c r="AC44" s="58"/>
      <c r="AD44" s="58"/>
    </row>
    <row r="45" spans="1:30" ht="15.75" x14ac:dyDescent="0.5">
      <c r="A45"/>
      <c r="B45"/>
      <c r="C45"/>
      <c r="D45"/>
      <c r="E45"/>
      <c r="F45"/>
      <c r="G45"/>
      <c r="H45"/>
      <c r="I45"/>
      <c r="J45" s="56"/>
      <c r="K45" s="56"/>
      <c r="L45" s="56"/>
      <c r="M45" s="56"/>
      <c r="N45" s="56"/>
      <c r="O45" s="56"/>
      <c r="P45" s="37"/>
      <c r="Q45" s="37"/>
      <c r="T45" s="56"/>
      <c r="U45" s="56"/>
      <c r="V45" s="56"/>
      <c r="W45" s="56"/>
      <c r="X45" s="58"/>
      <c r="Y45" s="58"/>
      <c r="Z45" s="58"/>
      <c r="AA45" s="58"/>
      <c r="AB45" s="58"/>
      <c r="AC45" s="58"/>
      <c r="AD45" s="58"/>
    </row>
    <row r="46" spans="1:30" ht="15.75" x14ac:dyDescent="0.5">
      <c r="A46"/>
      <c r="B46"/>
      <c r="C46"/>
      <c r="D46"/>
      <c r="E46"/>
      <c r="F46"/>
      <c r="G46"/>
      <c r="H46"/>
      <c r="I46"/>
      <c r="J46" s="56"/>
      <c r="K46" s="56"/>
      <c r="L46" s="56"/>
      <c r="M46" s="56"/>
      <c r="N46" s="56"/>
      <c r="O46" s="56"/>
      <c r="P46" s="37"/>
      <c r="Q46" s="37"/>
      <c r="T46" s="56"/>
      <c r="U46" s="56"/>
      <c r="V46" s="56"/>
      <c r="W46" s="56"/>
      <c r="X46" s="58"/>
      <c r="Y46" s="58"/>
      <c r="Z46" s="58"/>
      <c r="AA46" s="58"/>
      <c r="AB46" s="58"/>
      <c r="AC46" s="58"/>
      <c r="AD46" s="58"/>
    </row>
    <row r="47" spans="1:30" ht="15.75" x14ac:dyDescent="0.5">
      <c r="A47"/>
      <c r="B47"/>
      <c r="C47"/>
      <c r="D47"/>
      <c r="E47"/>
      <c r="F47"/>
      <c r="G47"/>
      <c r="H47"/>
      <c r="I47"/>
      <c r="J47" s="56"/>
      <c r="K47" s="56"/>
      <c r="L47" s="56"/>
      <c r="M47" s="56"/>
      <c r="N47" s="56"/>
      <c r="O47" s="56"/>
      <c r="P47" s="37"/>
      <c r="Q47" s="37"/>
      <c r="T47" s="56"/>
      <c r="U47" s="56"/>
      <c r="V47" s="56"/>
      <c r="W47" s="56"/>
      <c r="X47" s="58"/>
      <c r="Y47" s="58"/>
      <c r="Z47" s="58"/>
      <c r="AA47" s="58"/>
      <c r="AB47" s="58"/>
      <c r="AC47" s="58"/>
      <c r="AD47" s="58"/>
    </row>
    <row r="48" spans="1:30" ht="15.75" x14ac:dyDescent="0.5">
      <c r="A48"/>
      <c r="B48"/>
      <c r="C48"/>
      <c r="D48"/>
      <c r="E48"/>
      <c r="F48"/>
      <c r="G48"/>
      <c r="H48"/>
      <c r="I48"/>
      <c r="J48" s="56"/>
      <c r="K48" s="56"/>
      <c r="L48" s="56"/>
      <c r="M48" s="56"/>
      <c r="N48" s="56"/>
      <c r="O48" s="56"/>
      <c r="P48" s="37"/>
      <c r="Q48" s="37"/>
      <c r="R48" s="56"/>
      <c r="S48" s="56"/>
      <c r="T48" s="56"/>
      <c r="U48" s="56"/>
      <c r="V48" s="56"/>
      <c r="W48" s="56"/>
      <c r="X48" s="58"/>
      <c r="Y48" s="58"/>
      <c r="Z48" s="58"/>
      <c r="AA48" s="58"/>
      <c r="AB48" s="58"/>
      <c r="AC48" s="58"/>
      <c r="AD48" s="58"/>
    </row>
    <row r="49" spans="1:30" ht="15.75" x14ac:dyDescent="0.5">
      <c r="A49"/>
      <c r="B49"/>
      <c r="C49"/>
      <c r="D49"/>
      <c r="E49"/>
      <c r="F49"/>
      <c r="G49"/>
      <c r="H49"/>
      <c r="I49"/>
      <c r="J49" s="56"/>
      <c r="K49" s="56"/>
      <c r="L49" s="56"/>
      <c r="M49" s="56"/>
      <c r="N49" s="56"/>
      <c r="O49" s="56"/>
      <c r="P49" s="37"/>
      <c r="Q49" s="37"/>
      <c r="R49" s="56"/>
      <c r="S49" s="56"/>
      <c r="T49" s="56"/>
      <c r="U49" s="56"/>
      <c r="V49" s="56"/>
      <c r="W49" s="56"/>
      <c r="X49" s="58"/>
      <c r="Y49" s="58"/>
      <c r="Z49" s="58"/>
      <c r="AA49" s="58"/>
      <c r="AB49" s="58"/>
      <c r="AC49" s="58"/>
      <c r="AD49" s="58"/>
    </row>
    <row r="50" spans="1:30" ht="15.75" x14ac:dyDescent="0.5">
      <c r="A50"/>
      <c r="B50"/>
      <c r="C50"/>
      <c r="D50"/>
      <c r="E50"/>
      <c r="F50"/>
      <c r="G50"/>
      <c r="H50"/>
      <c r="I50"/>
      <c r="J50" s="56"/>
      <c r="K50" s="56"/>
      <c r="L50" s="56"/>
      <c r="M50" s="56"/>
      <c r="N50" s="56"/>
      <c r="O50" s="56"/>
      <c r="P50" s="37"/>
      <c r="Q50" s="37"/>
      <c r="R50" s="56"/>
      <c r="S50" s="56"/>
      <c r="T50" s="56"/>
      <c r="U50" s="56"/>
      <c r="V50" s="56"/>
      <c r="W50" s="56"/>
      <c r="X50" s="58"/>
      <c r="Y50" s="58"/>
      <c r="Z50" s="58"/>
      <c r="AA50" s="58"/>
      <c r="AB50" s="58"/>
      <c r="AC50" s="58"/>
      <c r="AD50" s="58"/>
    </row>
    <row r="51" spans="1:30" ht="15.75" x14ac:dyDescent="0.5">
      <c r="A51"/>
      <c r="B51"/>
      <c r="C51"/>
      <c r="D51"/>
      <c r="E51"/>
      <c r="F51"/>
      <c r="G51"/>
      <c r="H51"/>
      <c r="I51"/>
      <c r="J51" s="56"/>
      <c r="K51" s="56"/>
      <c r="L51" s="56"/>
      <c r="M51" s="56"/>
      <c r="N51" s="56"/>
      <c r="O51" s="56"/>
      <c r="P51" s="37"/>
      <c r="Q51" s="37"/>
      <c r="R51" s="56"/>
      <c r="S51" s="56"/>
      <c r="T51" s="56"/>
      <c r="U51" s="56"/>
      <c r="V51" s="56"/>
      <c r="W51" s="56"/>
      <c r="X51" s="58"/>
      <c r="Y51" s="58"/>
      <c r="Z51" s="58"/>
      <c r="AA51" s="58"/>
      <c r="AB51" s="58"/>
      <c r="AC51" s="58"/>
      <c r="AD51" s="58"/>
    </row>
    <row r="52" spans="1:30" ht="15.75" x14ac:dyDescent="0.5">
      <c r="A52"/>
      <c r="B52"/>
      <c r="C52"/>
      <c r="D52"/>
      <c r="E52"/>
      <c r="F52"/>
      <c r="G52"/>
      <c r="H52"/>
      <c r="I52"/>
      <c r="J52" s="56"/>
      <c r="K52" s="56"/>
      <c r="L52" s="56"/>
      <c r="M52" s="56"/>
      <c r="N52" s="56"/>
      <c r="O52" s="56"/>
      <c r="P52" s="37"/>
      <c r="Q52" s="37"/>
      <c r="R52" s="56"/>
      <c r="S52" s="56"/>
      <c r="T52" s="56"/>
      <c r="U52" s="56"/>
      <c r="V52" s="56"/>
      <c r="W52" s="56"/>
      <c r="X52" s="58"/>
      <c r="Y52" s="58"/>
      <c r="Z52" s="58"/>
      <c r="AA52" s="58"/>
      <c r="AB52" s="58"/>
      <c r="AC52" s="58"/>
      <c r="AD52" s="58"/>
    </row>
    <row r="53" spans="1:30" ht="15.75" x14ac:dyDescent="0.5">
      <c r="A53"/>
      <c r="B53"/>
      <c r="C53"/>
      <c r="D53"/>
      <c r="E53"/>
      <c r="F53"/>
      <c r="G53"/>
      <c r="H53"/>
      <c r="I53"/>
      <c r="J53" s="56"/>
      <c r="K53" s="56"/>
      <c r="L53" s="56"/>
      <c r="M53" s="56"/>
      <c r="N53" s="56"/>
      <c r="O53" s="56"/>
      <c r="P53" s="37"/>
      <c r="Q53" s="37"/>
      <c r="R53" s="56"/>
      <c r="S53" s="56"/>
      <c r="T53" s="56"/>
      <c r="U53" s="56"/>
      <c r="V53" s="56"/>
      <c r="W53" s="56"/>
      <c r="X53" s="58"/>
      <c r="Y53" s="58"/>
      <c r="Z53" s="58"/>
      <c r="AA53" s="58"/>
      <c r="AB53" s="58"/>
      <c r="AC53" s="58"/>
      <c r="AD53" s="58"/>
    </row>
    <row r="54" spans="1:30" ht="15.75" x14ac:dyDescent="0.5">
      <c r="A54"/>
      <c r="B54"/>
      <c r="C54"/>
      <c r="D54"/>
      <c r="E54"/>
      <c r="F54"/>
      <c r="G54"/>
      <c r="H54"/>
      <c r="I54"/>
      <c r="J54" s="56"/>
      <c r="K54" s="56"/>
      <c r="L54" s="56"/>
      <c r="M54" s="56"/>
      <c r="N54" s="56"/>
      <c r="O54" s="56"/>
      <c r="P54" s="37"/>
      <c r="Q54" s="37"/>
      <c r="R54" s="56"/>
      <c r="S54" s="56"/>
      <c r="T54" s="56"/>
      <c r="U54" s="56"/>
      <c r="V54" s="56"/>
      <c r="W54" s="56"/>
      <c r="X54" s="58"/>
      <c r="Y54" s="58"/>
      <c r="Z54" s="58"/>
      <c r="AA54" s="58"/>
      <c r="AB54" s="58"/>
      <c r="AC54" s="58"/>
      <c r="AD54" s="58"/>
    </row>
    <row r="55" spans="1:30" ht="15.75" x14ac:dyDescent="0.5">
      <c r="A55"/>
      <c r="B55"/>
      <c r="C55"/>
      <c r="D55"/>
      <c r="E55"/>
      <c r="F55"/>
      <c r="G55"/>
      <c r="H55"/>
      <c r="I55"/>
      <c r="J55" s="56"/>
      <c r="K55" s="56"/>
      <c r="L55" s="56"/>
      <c r="M55" s="56"/>
      <c r="N55" s="56"/>
      <c r="O55" s="56"/>
      <c r="P55" s="37"/>
      <c r="Q55" s="37"/>
      <c r="R55" s="56"/>
      <c r="S55" s="56"/>
      <c r="T55" s="56"/>
      <c r="U55" s="56"/>
      <c r="V55" s="56"/>
      <c r="W55" s="56"/>
      <c r="X55" s="58"/>
      <c r="Y55" s="58"/>
      <c r="Z55" s="58"/>
      <c r="AA55" s="58"/>
      <c r="AB55" s="58"/>
      <c r="AC55" s="58"/>
      <c r="AD55" s="58"/>
    </row>
    <row r="56" spans="1:30" ht="15.75" x14ac:dyDescent="0.5">
      <c r="A56"/>
      <c r="B56"/>
      <c r="C56"/>
      <c r="D56"/>
      <c r="E56"/>
      <c r="F56"/>
      <c r="G56"/>
      <c r="H56"/>
      <c r="I56"/>
      <c r="J56" s="56"/>
      <c r="K56" s="56"/>
      <c r="L56" s="56"/>
      <c r="M56" s="56"/>
      <c r="N56" s="56"/>
      <c r="O56" s="56"/>
      <c r="P56" s="37"/>
      <c r="Q56" s="37"/>
      <c r="R56" s="56"/>
      <c r="S56" s="56"/>
      <c r="T56" s="56"/>
      <c r="U56" s="56"/>
      <c r="V56" s="56"/>
      <c r="W56" s="56"/>
      <c r="X56" s="58"/>
      <c r="Y56" s="58"/>
      <c r="Z56" s="58"/>
      <c r="AA56" s="58"/>
      <c r="AB56" s="58"/>
      <c r="AC56" s="58"/>
      <c r="AD56" s="58"/>
    </row>
    <row r="57" spans="1:30" ht="15.75" x14ac:dyDescent="0.5">
      <c r="A57"/>
      <c r="B57"/>
      <c r="C57"/>
      <c r="D57"/>
      <c r="E57"/>
      <c r="F57"/>
      <c r="G57"/>
      <c r="H57"/>
      <c r="I57"/>
      <c r="J57" s="56"/>
      <c r="K57" s="56"/>
      <c r="L57" s="56"/>
      <c r="M57" s="56"/>
      <c r="N57" s="56"/>
      <c r="O57" s="56"/>
      <c r="P57" s="37"/>
      <c r="Q57" s="37"/>
      <c r="R57" s="56"/>
      <c r="S57" s="56"/>
      <c r="T57" s="56"/>
      <c r="U57" s="56"/>
      <c r="V57" s="56"/>
      <c r="W57" s="56"/>
      <c r="X57" s="58"/>
      <c r="Y57" s="58"/>
      <c r="Z57" s="58"/>
      <c r="AA57" s="58"/>
      <c r="AB57" s="58"/>
      <c r="AC57" s="58"/>
      <c r="AD57" s="58"/>
    </row>
    <row r="58" spans="1:30" ht="15.75" x14ac:dyDescent="0.5">
      <c r="A58"/>
      <c r="B58"/>
      <c r="C58"/>
      <c r="D58"/>
      <c r="E58"/>
      <c r="F58"/>
      <c r="G58"/>
      <c r="H58"/>
      <c r="I58"/>
      <c r="J58" s="56"/>
      <c r="K58" s="56"/>
      <c r="L58" s="56"/>
      <c r="M58" s="56"/>
      <c r="N58" s="56"/>
      <c r="O58" s="56"/>
      <c r="P58" s="41"/>
      <c r="Q58" s="41"/>
      <c r="R58" s="56"/>
      <c r="S58" s="56"/>
      <c r="T58" s="56"/>
      <c r="U58" s="56"/>
      <c r="V58" s="56"/>
      <c r="W58" s="56"/>
      <c r="X58" s="58"/>
      <c r="Y58" s="58"/>
      <c r="Z58" s="58"/>
      <c r="AA58" s="58"/>
      <c r="AB58" s="58"/>
      <c r="AC58" s="58"/>
      <c r="AD58" s="58"/>
    </row>
    <row r="59" spans="1:30" ht="15.75" x14ac:dyDescent="0.5">
      <c r="A59"/>
      <c r="B59"/>
      <c r="C59"/>
      <c r="D59"/>
      <c r="E59"/>
      <c r="F59"/>
      <c r="G59"/>
      <c r="H59"/>
      <c r="I59"/>
      <c r="J59" s="56"/>
      <c r="K59" s="56"/>
      <c r="L59" s="56"/>
      <c r="M59" s="56"/>
      <c r="N59" s="56"/>
      <c r="O59" s="56"/>
      <c r="P59" s="41"/>
      <c r="Q59" s="41"/>
      <c r="R59" s="56"/>
      <c r="S59" s="56"/>
      <c r="T59" s="56"/>
      <c r="U59" s="56"/>
      <c r="V59" s="56"/>
      <c r="W59" s="56"/>
      <c r="X59" s="58"/>
      <c r="Y59" s="58"/>
      <c r="Z59" s="58"/>
      <c r="AA59" s="58"/>
      <c r="AB59" s="58"/>
      <c r="AC59" s="58"/>
      <c r="AD59" s="58"/>
    </row>
    <row r="60" spans="1:30" ht="15.75" x14ac:dyDescent="0.5">
      <c r="A60"/>
      <c r="B60"/>
      <c r="C60"/>
      <c r="D60"/>
      <c r="E60"/>
      <c r="F60"/>
      <c r="G60"/>
      <c r="H60"/>
      <c r="I60"/>
      <c r="J60" s="56"/>
      <c r="K60" s="56"/>
      <c r="L60" s="56"/>
      <c r="M60" s="56"/>
      <c r="N60" s="56"/>
      <c r="O60" s="56"/>
      <c r="P60" s="41"/>
      <c r="Q60" s="41"/>
      <c r="R60" s="56"/>
      <c r="S60" s="56"/>
      <c r="T60" s="56"/>
      <c r="U60" s="56"/>
      <c r="V60" s="56"/>
      <c r="W60" s="56"/>
      <c r="X60" s="58"/>
      <c r="Y60" s="58"/>
      <c r="Z60" s="58"/>
      <c r="AA60" s="58"/>
      <c r="AB60" s="58"/>
      <c r="AC60" s="58"/>
      <c r="AD60" s="58"/>
    </row>
    <row r="61" spans="1:30" ht="15.75" x14ac:dyDescent="0.5">
      <c r="A61"/>
      <c r="B61"/>
      <c r="C61"/>
      <c r="D61"/>
      <c r="E61"/>
      <c r="F61"/>
      <c r="G61"/>
      <c r="H61"/>
      <c r="I61"/>
      <c r="J61" s="56"/>
      <c r="K61" s="56"/>
      <c r="L61" s="56"/>
      <c r="M61" s="56"/>
      <c r="N61" s="56"/>
      <c r="O61" s="56"/>
      <c r="P61" s="41"/>
      <c r="Q61" s="41"/>
      <c r="R61" s="56"/>
      <c r="S61" s="56"/>
      <c r="T61" s="56"/>
      <c r="U61" s="56"/>
      <c r="V61" s="56"/>
      <c r="W61" s="56"/>
      <c r="X61" s="58"/>
      <c r="Y61" s="58"/>
      <c r="Z61" s="58"/>
      <c r="AA61" s="58"/>
      <c r="AB61" s="58"/>
      <c r="AC61" s="58"/>
      <c r="AD61" s="58"/>
    </row>
    <row r="62" spans="1:30" ht="15.75" x14ac:dyDescent="0.5">
      <c r="A62"/>
      <c r="B62"/>
      <c r="C62"/>
      <c r="D62"/>
      <c r="E62"/>
      <c r="F62"/>
      <c r="G62"/>
      <c r="H62"/>
      <c r="I62"/>
      <c r="J62" s="56"/>
      <c r="K62" s="56"/>
      <c r="L62" s="56"/>
      <c r="M62" s="56"/>
      <c r="N62" s="56"/>
      <c r="O62" s="56"/>
      <c r="P62" s="41"/>
      <c r="Q62" s="41"/>
      <c r="R62" s="56"/>
      <c r="S62" s="56"/>
      <c r="T62" s="56"/>
      <c r="U62" s="56"/>
      <c r="V62" s="56"/>
      <c r="W62" s="56"/>
      <c r="X62" s="58"/>
      <c r="Y62" s="58"/>
      <c r="Z62" s="58"/>
      <c r="AA62" s="58"/>
      <c r="AB62" s="58"/>
      <c r="AC62" s="58"/>
      <c r="AD62" s="58"/>
    </row>
    <row r="63" spans="1:30" ht="15.75" x14ac:dyDescent="0.5">
      <c r="A63"/>
      <c r="B63"/>
      <c r="C63"/>
      <c r="D63"/>
      <c r="E63"/>
      <c r="F63"/>
      <c r="G63"/>
      <c r="H63"/>
      <c r="I63"/>
      <c r="J63" s="56"/>
      <c r="K63" s="56"/>
      <c r="L63" s="56"/>
      <c r="M63" s="56"/>
      <c r="N63" s="56"/>
      <c r="O63" s="56"/>
      <c r="P63" s="41"/>
      <c r="Q63" s="41"/>
      <c r="R63" s="56"/>
      <c r="S63" s="56"/>
      <c r="T63" s="56"/>
      <c r="U63" s="56"/>
      <c r="V63" s="56"/>
      <c r="W63" s="56"/>
      <c r="X63" s="58"/>
      <c r="Y63" s="58"/>
      <c r="Z63" s="58"/>
      <c r="AA63" s="58"/>
      <c r="AB63" s="58"/>
      <c r="AC63" s="58"/>
      <c r="AD63" s="58"/>
    </row>
    <row r="64" spans="1:30" ht="15.75" x14ac:dyDescent="0.5">
      <c r="A64"/>
      <c r="B64"/>
      <c r="C64"/>
      <c r="D64"/>
      <c r="E64"/>
      <c r="F64"/>
      <c r="G64"/>
      <c r="H64"/>
      <c r="I64"/>
      <c r="J64" s="56"/>
      <c r="K64" s="56"/>
      <c r="L64" s="56"/>
      <c r="M64" s="56"/>
      <c r="N64" s="56"/>
      <c r="O64" s="56"/>
      <c r="P64" s="41"/>
      <c r="Q64" s="41"/>
      <c r="R64" s="56"/>
      <c r="S64" s="56"/>
      <c r="T64" s="56"/>
      <c r="U64" s="56"/>
      <c r="V64" s="56"/>
      <c r="W64" s="56"/>
      <c r="X64" s="58"/>
      <c r="Y64" s="58"/>
      <c r="Z64" s="58"/>
      <c r="AA64" s="58"/>
      <c r="AB64" s="58"/>
      <c r="AC64" s="58"/>
      <c r="AD64" s="58"/>
    </row>
    <row r="65" spans="1:30" ht="15.75" x14ac:dyDescent="0.5">
      <c r="A65"/>
      <c r="B65"/>
      <c r="C65"/>
      <c r="D65"/>
      <c r="E65"/>
      <c r="F65"/>
      <c r="G65"/>
      <c r="H65"/>
      <c r="I65"/>
      <c r="J65" s="56"/>
      <c r="K65" s="56"/>
      <c r="L65" s="56"/>
      <c r="M65" s="56"/>
      <c r="N65" s="56"/>
      <c r="O65" s="56"/>
      <c r="P65" s="41"/>
      <c r="Q65" s="41"/>
      <c r="R65" s="56"/>
      <c r="S65" s="56"/>
      <c r="T65" s="56"/>
      <c r="U65" s="56"/>
      <c r="V65" s="56"/>
      <c r="W65" s="56"/>
      <c r="X65" s="58"/>
      <c r="Y65" s="58"/>
      <c r="Z65" s="58"/>
      <c r="AA65" s="58"/>
      <c r="AB65" s="58"/>
      <c r="AC65" s="58"/>
      <c r="AD65" s="58"/>
    </row>
    <row r="66" spans="1:30" ht="15.75" x14ac:dyDescent="0.5">
      <c r="A66"/>
      <c r="B66"/>
      <c r="C66"/>
      <c r="D66"/>
      <c r="E66"/>
      <c r="F66"/>
      <c r="G66"/>
      <c r="H66"/>
      <c r="I66"/>
      <c r="J66" s="56"/>
      <c r="K66" s="56"/>
      <c r="L66" s="56"/>
      <c r="M66" s="56"/>
      <c r="N66" s="56"/>
      <c r="O66" s="56"/>
      <c r="P66" s="41"/>
      <c r="Q66" s="41"/>
      <c r="R66" s="56"/>
      <c r="S66" s="56"/>
      <c r="T66" s="56"/>
      <c r="U66" s="56"/>
      <c r="V66" s="56"/>
      <c r="W66" s="56"/>
      <c r="X66" s="58"/>
      <c r="Y66" s="58"/>
      <c r="Z66" s="58"/>
      <c r="AA66" s="58"/>
      <c r="AB66" s="58"/>
      <c r="AC66" s="58"/>
      <c r="AD66" s="58"/>
    </row>
    <row r="67" spans="1:30" ht="15.75" x14ac:dyDescent="0.5">
      <c r="A67"/>
      <c r="B67"/>
      <c r="C67"/>
      <c r="D67"/>
      <c r="E67"/>
      <c r="F67"/>
      <c r="G67"/>
      <c r="H67"/>
      <c r="I67"/>
      <c r="J67" s="56"/>
      <c r="K67" s="56"/>
      <c r="L67" s="56"/>
      <c r="M67" s="56"/>
      <c r="N67" s="56"/>
      <c r="O67" s="56"/>
      <c r="P67" s="41"/>
      <c r="Q67" s="41"/>
      <c r="R67" s="56"/>
      <c r="S67" s="56"/>
      <c r="T67" s="56"/>
      <c r="U67" s="56"/>
      <c r="V67" s="56"/>
      <c r="W67" s="56"/>
      <c r="X67" s="58"/>
      <c r="Y67" s="58"/>
      <c r="Z67" s="58"/>
      <c r="AA67" s="58"/>
      <c r="AB67" s="58"/>
      <c r="AC67" s="58"/>
      <c r="AD67" s="58"/>
    </row>
    <row r="68" spans="1:30" ht="15.75" x14ac:dyDescent="0.5">
      <c r="A68"/>
      <c r="B68"/>
      <c r="C68"/>
      <c r="D68"/>
      <c r="E68"/>
      <c r="F68"/>
      <c r="G68"/>
      <c r="H68"/>
      <c r="I68"/>
      <c r="J68" s="56"/>
      <c r="K68" s="56"/>
      <c r="L68" s="56"/>
      <c r="M68" s="56"/>
      <c r="N68" s="56"/>
      <c r="O68" s="56"/>
      <c r="P68" s="41"/>
      <c r="Q68" s="41"/>
      <c r="R68" s="56"/>
      <c r="S68" s="56"/>
      <c r="T68" s="56"/>
      <c r="U68" s="56"/>
      <c r="V68" s="56"/>
      <c r="W68" s="56"/>
      <c r="X68" s="58"/>
      <c r="Y68" s="58"/>
      <c r="Z68" s="58"/>
      <c r="AA68" s="58"/>
      <c r="AB68" s="58"/>
      <c r="AC68" s="58"/>
      <c r="AD68" s="58"/>
    </row>
    <row r="69" spans="1:30" ht="15.75" x14ac:dyDescent="0.5">
      <c r="A69"/>
      <c r="B69"/>
      <c r="C69"/>
      <c r="D69"/>
      <c r="E69"/>
      <c r="F69"/>
      <c r="G69"/>
      <c r="H69"/>
      <c r="I69"/>
      <c r="J69" s="56"/>
      <c r="K69" s="56"/>
      <c r="L69" s="56"/>
      <c r="M69" s="56"/>
      <c r="N69" s="56"/>
      <c r="O69" s="56"/>
      <c r="P69" s="41"/>
      <c r="Q69" s="41"/>
      <c r="R69" s="56"/>
      <c r="S69" s="56"/>
      <c r="T69" s="56"/>
      <c r="U69" s="56"/>
      <c r="V69" s="56"/>
      <c r="W69" s="56"/>
      <c r="X69" s="58"/>
      <c r="Y69" s="58"/>
      <c r="Z69" s="58"/>
      <c r="AA69" s="58"/>
      <c r="AB69" s="58"/>
      <c r="AC69" s="58"/>
      <c r="AD69" s="58"/>
    </row>
    <row r="70" spans="1:30" ht="15.75" x14ac:dyDescent="0.5">
      <c r="A70" s="56"/>
      <c r="B70" s="56"/>
      <c r="C70" s="56"/>
      <c r="D70" s="56"/>
      <c r="E70" s="56"/>
      <c r="F70" s="56"/>
      <c r="G70" s="56"/>
      <c r="H70" s="56"/>
      <c r="I70" s="56"/>
      <c r="J70" s="56"/>
      <c r="K70" s="56"/>
      <c r="L70" s="56"/>
      <c r="M70" s="56"/>
      <c r="N70" s="56"/>
      <c r="O70" s="56"/>
      <c r="P70" s="56"/>
      <c r="Q70" s="56"/>
      <c r="R70" s="56"/>
      <c r="S70" s="56"/>
      <c r="T70" s="56"/>
      <c r="U70" s="56"/>
      <c r="V70" s="56"/>
      <c r="W70" s="56"/>
      <c r="X70" s="58"/>
      <c r="Y70" s="58"/>
      <c r="Z70" s="58"/>
      <c r="AA70" s="58"/>
      <c r="AB70" s="58"/>
      <c r="AC70" s="58"/>
      <c r="AD70" s="58"/>
    </row>
    <row r="71" spans="1:30" ht="15.75" x14ac:dyDescent="0.5">
      <c r="A71" s="56"/>
      <c r="B71" s="56"/>
      <c r="C71" s="56"/>
      <c r="D71" s="56"/>
      <c r="E71" s="56"/>
      <c r="F71" s="56"/>
      <c r="G71" s="56"/>
      <c r="H71" s="56"/>
      <c r="I71" s="56"/>
      <c r="J71" s="56"/>
      <c r="K71" s="56"/>
      <c r="L71" s="56"/>
      <c r="M71" s="56"/>
      <c r="N71" s="56"/>
      <c r="O71" s="56"/>
      <c r="P71" s="56"/>
      <c r="Q71" s="56"/>
      <c r="R71" s="56"/>
      <c r="S71" s="56"/>
      <c r="T71" s="56"/>
      <c r="U71" s="56"/>
      <c r="V71" s="56"/>
      <c r="W71" s="56"/>
      <c r="X71" s="58"/>
      <c r="Y71" s="58"/>
      <c r="Z71" s="58"/>
      <c r="AA71" s="58"/>
      <c r="AB71" s="58"/>
      <c r="AC71" s="58"/>
      <c r="AD71" s="58"/>
    </row>
    <row r="72" spans="1:30" ht="15.75" x14ac:dyDescent="0.5">
      <c r="A72" s="56"/>
      <c r="B72" s="56"/>
      <c r="C72" s="56"/>
      <c r="D72" s="56"/>
      <c r="E72" s="56"/>
      <c r="F72" s="56"/>
      <c r="G72" s="56"/>
      <c r="H72" s="56"/>
      <c r="I72" s="56"/>
      <c r="J72" s="56"/>
      <c r="K72" s="56"/>
      <c r="L72" s="56"/>
      <c r="M72" s="56"/>
      <c r="N72" s="56"/>
      <c r="O72" s="56"/>
      <c r="P72" s="56"/>
      <c r="Q72" s="56"/>
      <c r="R72" s="56"/>
      <c r="S72" s="56"/>
      <c r="T72" s="56"/>
      <c r="U72" s="56"/>
      <c r="V72" s="56"/>
      <c r="W72" s="56"/>
      <c r="X72" s="58"/>
      <c r="Y72" s="58"/>
      <c r="Z72" s="58"/>
      <c r="AA72" s="58"/>
      <c r="AB72" s="58"/>
      <c r="AC72" s="58"/>
      <c r="AD72" s="58"/>
    </row>
    <row r="73" spans="1:30" ht="15.75" x14ac:dyDescent="0.5">
      <c r="A73" s="56"/>
      <c r="B73" s="56"/>
      <c r="C73" s="56"/>
      <c r="D73" s="56"/>
      <c r="E73" s="56"/>
      <c r="F73" s="56"/>
      <c r="G73" s="56"/>
      <c r="H73" s="56"/>
      <c r="I73" s="56"/>
      <c r="J73" s="56"/>
      <c r="K73" s="56"/>
      <c r="L73" s="56"/>
      <c r="M73" s="56"/>
      <c r="N73" s="56"/>
      <c r="O73" s="56"/>
      <c r="P73" s="56"/>
      <c r="Q73" s="56"/>
      <c r="R73" s="56"/>
      <c r="S73" s="56"/>
      <c r="T73" s="56"/>
      <c r="U73" s="56"/>
      <c r="V73" s="56"/>
      <c r="W73" s="56"/>
      <c r="X73" s="58"/>
      <c r="Y73" s="58"/>
      <c r="Z73" s="58"/>
      <c r="AA73" s="58"/>
      <c r="AB73" s="58"/>
      <c r="AC73" s="58"/>
      <c r="AD73" s="58"/>
    </row>
    <row r="74" spans="1:30" ht="15.75" x14ac:dyDescent="0.5">
      <c r="A74" s="56"/>
      <c r="B74" s="56"/>
      <c r="C74" s="56"/>
      <c r="D74" s="56"/>
      <c r="E74" s="56"/>
      <c r="F74" s="56"/>
      <c r="G74" s="56"/>
      <c r="H74" s="56"/>
      <c r="I74" s="56"/>
      <c r="J74" s="56"/>
      <c r="K74" s="56"/>
      <c r="L74" s="56"/>
      <c r="M74" s="56"/>
      <c r="N74" s="56"/>
      <c r="O74" s="56"/>
      <c r="P74" s="56"/>
      <c r="Q74" s="56"/>
      <c r="R74" s="56"/>
      <c r="S74" s="56"/>
      <c r="T74" s="56"/>
      <c r="U74" s="56"/>
      <c r="V74" s="56"/>
      <c r="W74" s="56"/>
      <c r="X74" s="58"/>
      <c r="Y74" s="58"/>
      <c r="Z74" s="58"/>
      <c r="AA74" s="58"/>
      <c r="AB74" s="58"/>
      <c r="AC74" s="58"/>
      <c r="AD74" s="58"/>
    </row>
    <row r="75" spans="1:30" ht="15.75" x14ac:dyDescent="0.5">
      <c r="A75" s="56"/>
      <c r="B75" s="56"/>
      <c r="C75" s="56"/>
      <c r="D75" s="56"/>
      <c r="E75" s="56"/>
      <c r="F75" s="56"/>
      <c r="G75" s="56"/>
      <c r="H75" s="56"/>
      <c r="I75" s="56"/>
      <c r="J75" s="56"/>
      <c r="K75" s="56"/>
      <c r="L75" s="56"/>
      <c r="M75" s="56"/>
      <c r="N75" s="56"/>
      <c r="O75" s="56"/>
      <c r="P75" s="56"/>
      <c r="Q75" s="56"/>
      <c r="R75" s="56"/>
      <c r="S75" s="56"/>
      <c r="T75" s="56"/>
      <c r="U75" s="56"/>
      <c r="V75" s="56"/>
      <c r="W75" s="56"/>
      <c r="X75" s="58"/>
      <c r="Y75" s="58"/>
      <c r="Z75" s="58"/>
      <c r="AA75" s="58"/>
      <c r="AB75" s="58"/>
      <c r="AC75" s="58"/>
      <c r="AD75" s="58"/>
    </row>
    <row r="76" spans="1:30" ht="15.75" x14ac:dyDescent="0.5">
      <c r="A76" s="56"/>
      <c r="B76" s="56"/>
      <c r="C76" s="56"/>
      <c r="D76" s="56"/>
      <c r="E76" s="56"/>
      <c r="F76" s="56"/>
      <c r="G76" s="56"/>
      <c r="H76" s="56"/>
      <c r="I76" s="56"/>
      <c r="J76" s="56"/>
      <c r="K76" s="56"/>
      <c r="L76" s="56"/>
      <c r="M76" s="56"/>
      <c r="N76" s="56"/>
      <c r="O76" s="56"/>
      <c r="P76" s="56"/>
      <c r="Q76" s="56"/>
      <c r="R76" s="56"/>
      <c r="S76" s="56"/>
      <c r="T76" s="56"/>
      <c r="U76" s="56"/>
      <c r="V76" s="56"/>
      <c r="W76" s="56"/>
      <c r="X76" s="58"/>
      <c r="Y76" s="58"/>
      <c r="Z76" s="58"/>
      <c r="AA76" s="58"/>
      <c r="AB76" s="58"/>
      <c r="AC76" s="58"/>
      <c r="AD76" s="58"/>
    </row>
    <row r="77" spans="1:30" ht="15.75" x14ac:dyDescent="0.5">
      <c r="A77" s="56"/>
      <c r="B77" s="56"/>
      <c r="C77" s="56"/>
      <c r="D77" s="56"/>
      <c r="E77" s="56"/>
      <c r="F77" s="56"/>
      <c r="G77" s="56"/>
      <c r="H77" s="56"/>
      <c r="I77" s="56"/>
      <c r="J77" s="56"/>
      <c r="K77" s="56"/>
      <c r="L77" s="56"/>
      <c r="M77" s="56"/>
      <c r="N77" s="56"/>
      <c r="O77" s="56"/>
      <c r="P77" s="56"/>
      <c r="Q77" s="56"/>
      <c r="R77" s="56"/>
      <c r="S77" s="56"/>
      <c r="T77" s="56"/>
      <c r="U77" s="56"/>
      <c r="V77" s="56"/>
      <c r="W77" s="56"/>
      <c r="X77" s="58"/>
      <c r="Y77" s="58"/>
      <c r="Z77" s="58"/>
      <c r="AA77" s="58"/>
      <c r="AB77" s="58"/>
      <c r="AC77" s="58"/>
      <c r="AD77" s="58"/>
    </row>
    <row r="78" spans="1:30" ht="15.75" x14ac:dyDescent="0.5">
      <c r="A78" s="56"/>
      <c r="B78" s="56"/>
      <c r="C78" s="56"/>
      <c r="D78" s="56"/>
      <c r="E78" s="56"/>
      <c r="F78" s="56"/>
      <c r="G78" s="56"/>
      <c r="H78" s="56"/>
      <c r="I78" s="56"/>
      <c r="J78" s="56"/>
      <c r="K78" s="56"/>
      <c r="L78" s="56"/>
      <c r="M78" s="56"/>
      <c r="N78" s="56"/>
      <c r="O78" s="56"/>
      <c r="P78" s="56"/>
      <c r="Q78" s="56"/>
      <c r="R78" s="56"/>
      <c r="S78" s="56"/>
      <c r="T78" s="56"/>
      <c r="U78" s="56"/>
      <c r="V78" s="56"/>
      <c r="W78" s="56"/>
      <c r="X78" s="58"/>
      <c r="Y78" s="58"/>
      <c r="Z78" s="58"/>
      <c r="AA78" s="58"/>
      <c r="AB78" s="58"/>
      <c r="AC78" s="58"/>
      <c r="AD78" s="58"/>
    </row>
    <row r="79" spans="1:30" ht="15.75" x14ac:dyDescent="0.5">
      <c r="A79" s="56"/>
      <c r="B79" s="56"/>
      <c r="C79" s="56"/>
      <c r="D79" s="56"/>
      <c r="E79" s="56"/>
      <c r="F79" s="56"/>
      <c r="G79" s="56"/>
      <c r="H79" s="56"/>
      <c r="I79" s="56"/>
      <c r="J79" s="56"/>
      <c r="K79" s="56"/>
      <c r="L79" s="56"/>
      <c r="M79" s="56"/>
      <c r="N79" s="56"/>
      <c r="O79" s="56"/>
      <c r="P79" s="56"/>
      <c r="Q79" s="56"/>
      <c r="R79" s="56"/>
      <c r="S79" s="56"/>
      <c r="T79" s="56"/>
      <c r="U79" s="56"/>
      <c r="V79" s="56"/>
      <c r="W79" s="56"/>
      <c r="X79" s="58"/>
      <c r="Y79" s="58"/>
      <c r="Z79" s="58"/>
      <c r="AA79" s="58"/>
      <c r="AB79" s="58"/>
      <c r="AC79" s="58"/>
      <c r="AD79" s="58"/>
    </row>
    <row r="80" spans="1:30" ht="15.75" x14ac:dyDescent="0.5">
      <c r="A80" s="56"/>
      <c r="B80" s="56"/>
      <c r="C80" s="56"/>
      <c r="D80" s="56"/>
      <c r="E80" s="56"/>
      <c r="F80" s="56"/>
      <c r="G80" s="56"/>
      <c r="H80" s="56"/>
      <c r="I80" s="56"/>
      <c r="J80" s="56"/>
      <c r="K80" s="56"/>
      <c r="L80" s="56"/>
      <c r="M80" s="56"/>
      <c r="N80" s="56"/>
      <c r="O80" s="56"/>
      <c r="P80" s="56"/>
      <c r="Q80" s="56"/>
      <c r="R80" s="56"/>
      <c r="S80" s="56"/>
      <c r="T80" s="56"/>
      <c r="U80" s="56"/>
      <c r="V80" s="56"/>
      <c r="W80" s="56"/>
      <c r="X80" s="58"/>
      <c r="Y80" s="58"/>
      <c r="Z80" s="58"/>
      <c r="AA80" s="58"/>
      <c r="AB80" s="58"/>
      <c r="AC80" s="58"/>
      <c r="AD80" s="58"/>
    </row>
    <row r="81" spans="1:30" ht="15.75" x14ac:dyDescent="0.5">
      <c r="A81" s="56"/>
      <c r="B81" s="56"/>
      <c r="C81" s="56"/>
      <c r="D81" s="56"/>
      <c r="E81" s="56"/>
      <c r="F81" s="56"/>
      <c r="G81" s="56"/>
      <c r="H81" s="56"/>
      <c r="I81" s="56"/>
      <c r="J81" s="56"/>
      <c r="K81" s="56"/>
      <c r="L81" s="56"/>
      <c r="M81" s="56"/>
      <c r="N81" s="56"/>
      <c r="O81" s="56"/>
      <c r="P81" s="56"/>
      <c r="Q81" s="56"/>
      <c r="R81" s="56"/>
      <c r="S81" s="56"/>
      <c r="T81" s="56"/>
      <c r="U81" s="56"/>
      <c r="V81" s="56"/>
      <c r="W81" s="56"/>
      <c r="X81" s="58"/>
      <c r="Y81" s="58"/>
      <c r="Z81" s="58"/>
      <c r="AA81" s="58"/>
      <c r="AB81" s="58"/>
      <c r="AC81" s="58"/>
      <c r="AD81" s="58"/>
    </row>
    <row r="82" spans="1:30" ht="15.75" x14ac:dyDescent="0.5">
      <c r="A82" s="56"/>
      <c r="B82" s="56"/>
      <c r="C82" s="56"/>
      <c r="D82" s="56"/>
      <c r="E82" s="56"/>
      <c r="F82" s="56"/>
      <c r="G82" s="56"/>
      <c r="H82" s="56"/>
      <c r="I82" s="56"/>
      <c r="J82" s="56"/>
      <c r="K82" s="56"/>
      <c r="L82" s="56"/>
      <c r="M82" s="56"/>
      <c r="N82" s="56"/>
      <c r="O82" s="56"/>
      <c r="P82" s="56"/>
      <c r="Q82" s="56"/>
      <c r="R82" s="56"/>
      <c r="S82" s="56"/>
      <c r="T82" s="56"/>
      <c r="U82" s="56"/>
      <c r="V82" s="56"/>
      <c r="W82" s="56"/>
      <c r="X82" s="58"/>
      <c r="Y82" s="58"/>
      <c r="Z82" s="58"/>
      <c r="AA82" s="58"/>
      <c r="AB82" s="58"/>
      <c r="AC82" s="58"/>
      <c r="AD82" s="58"/>
    </row>
    <row r="83" spans="1:30" ht="15.75" x14ac:dyDescent="0.5">
      <c r="A83" s="56"/>
      <c r="B83" s="56"/>
      <c r="C83" s="56"/>
      <c r="D83" s="56"/>
      <c r="E83" s="56"/>
      <c r="F83" s="56"/>
      <c r="G83" s="56"/>
      <c r="H83" s="56"/>
      <c r="I83" s="56"/>
      <c r="J83" s="56"/>
      <c r="K83" s="56"/>
      <c r="L83" s="56"/>
      <c r="M83" s="56"/>
      <c r="N83" s="56"/>
      <c r="O83" s="56"/>
      <c r="P83" s="56"/>
      <c r="Q83" s="56"/>
      <c r="R83" s="56"/>
      <c r="S83" s="56"/>
      <c r="T83" s="56"/>
      <c r="U83" s="56"/>
      <c r="V83" s="56"/>
      <c r="W83" s="56"/>
      <c r="X83" s="58"/>
      <c r="Y83" s="58"/>
      <c r="Z83" s="58"/>
      <c r="AA83" s="58"/>
      <c r="AB83" s="58"/>
      <c r="AC83" s="58"/>
      <c r="AD83" s="58"/>
    </row>
    <row r="84" spans="1:30" ht="15.75" x14ac:dyDescent="0.5">
      <c r="A84" s="56"/>
      <c r="B84" s="56"/>
      <c r="C84" s="56"/>
      <c r="D84" s="56"/>
      <c r="E84" s="56"/>
      <c r="F84" s="56"/>
      <c r="G84" s="56"/>
      <c r="H84" s="56"/>
      <c r="I84" s="56"/>
      <c r="J84" s="56"/>
      <c r="K84" s="56"/>
      <c r="L84" s="56"/>
      <c r="M84" s="56"/>
      <c r="N84" s="56"/>
      <c r="O84" s="56"/>
      <c r="P84" s="56"/>
      <c r="Q84" s="56"/>
      <c r="R84" s="56"/>
      <c r="S84" s="56"/>
      <c r="T84" s="56"/>
      <c r="U84" s="56"/>
      <c r="V84" s="56"/>
      <c r="W84" s="56"/>
      <c r="X84" s="58"/>
      <c r="Y84" s="58"/>
      <c r="Z84" s="58"/>
      <c r="AA84" s="58"/>
      <c r="AB84" s="58"/>
      <c r="AC84" s="58"/>
      <c r="AD84" s="58"/>
    </row>
    <row r="85" spans="1:30" ht="15.75" x14ac:dyDescent="0.5">
      <c r="A85" s="56"/>
      <c r="B85" s="56"/>
      <c r="C85" s="56"/>
      <c r="D85" s="56"/>
      <c r="E85" s="56"/>
      <c r="F85" s="56"/>
      <c r="G85" s="56"/>
      <c r="H85" s="56"/>
      <c r="I85" s="56"/>
      <c r="J85" s="56"/>
      <c r="K85" s="56"/>
      <c r="L85" s="56"/>
      <c r="M85" s="56"/>
      <c r="N85" s="56"/>
      <c r="O85" s="56"/>
      <c r="P85" s="56"/>
      <c r="Q85" s="56"/>
      <c r="R85" s="56"/>
      <c r="S85" s="56"/>
      <c r="T85" s="56"/>
      <c r="U85" s="56"/>
      <c r="V85" s="56"/>
      <c r="W85" s="56"/>
      <c r="X85" s="58"/>
      <c r="Y85" s="58"/>
      <c r="Z85" s="58"/>
      <c r="AA85" s="58"/>
      <c r="AB85" s="58"/>
      <c r="AC85" s="58"/>
      <c r="AD85" s="58"/>
    </row>
    <row r="86" spans="1:30" ht="15.75" x14ac:dyDescent="0.5">
      <c r="A86" s="56"/>
      <c r="B86" s="56"/>
      <c r="C86" s="56"/>
      <c r="D86" s="56"/>
      <c r="E86" s="56"/>
      <c r="F86" s="56"/>
      <c r="G86" s="56"/>
      <c r="H86" s="56"/>
      <c r="I86" s="56"/>
      <c r="J86" s="56"/>
      <c r="K86" s="56"/>
      <c r="L86" s="56"/>
      <c r="M86" s="56"/>
      <c r="N86" s="56"/>
      <c r="O86" s="56"/>
      <c r="P86" s="56"/>
      <c r="Q86" s="56"/>
      <c r="R86" s="56"/>
      <c r="S86" s="56"/>
      <c r="T86" s="56"/>
      <c r="U86" s="56"/>
      <c r="V86" s="56"/>
      <c r="W86" s="56"/>
      <c r="X86" s="58"/>
      <c r="Y86" s="58"/>
      <c r="Z86" s="58"/>
      <c r="AA86" s="58"/>
      <c r="AB86" s="58"/>
      <c r="AC86" s="58"/>
      <c r="AD86" s="58"/>
    </row>
    <row r="87" spans="1:30" ht="15.75" x14ac:dyDescent="0.5">
      <c r="A87" s="56"/>
      <c r="B87" s="56"/>
      <c r="C87" s="56"/>
      <c r="D87" s="56"/>
      <c r="E87" s="56"/>
      <c r="F87" s="56"/>
      <c r="G87" s="56"/>
      <c r="H87" s="56"/>
      <c r="I87" s="56"/>
      <c r="J87" s="56"/>
      <c r="K87" s="56"/>
      <c r="L87" s="56"/>
      <c r="M87" s="56"/>
      <c r="N87" s="56"/>
      <c r="O87" s="56"/>
      <c r="P87" s="56"/>
      <c r="Q87" s="56"/>
      <c r="R87" s="56"/>
      <c r="S87" s="56"/>
      <c r="T87" s="56"/>
      <c r="U87" s="56"/>
      <c r="V87" s="56"/>
      <c r="W87" s="56"/>
      <c r="X87" s="58"/>
      <c r="Y87" s="58"/>
      <c r="Z87" s="58"/>
      <c r="AA87" s="58"/>
      <c r="AB87" s="58"/>
      <c r="AC87" s="58"/>
      <c r="AD87" s="58"/>
    </row>
    <row r="88" spans="1:30" ht="15.75" x14ac:dyDescent="0.5">
      <c r="A88" s="56"/>
      <c r="B88" s="56"/>
      <c r="C88" s="56"/>
      <c r="D88" s="56"/>
      <c r="E88" s="56"/>
      <c r="F88" s="56"/>
      <c r="G88" s="56"/>
      <c r="H88" s="56"/>
      <c r="I88" s="56"/>
      <c r="J88" s="56"/>
      <c r="K88" s="56"/>
      <c r="L88" s="56"/>
      <c r="M88" s="56"/>
      <c r="N88" s="56"/>
      <c r="O88" s="56"/>
      <c r="P88" s="56"/>
      <c r="Q88" s="56"/>
      <c r="R88" s="56"/>
      <c r="S88" s="56"/>
      <c r="T88" s="56"/>
      <c r="U88" s="56"/>
      <c r="V88" s="56"/>
      <c r="W88" s="56"/>
      <c r="X88" s="58"/>
      <c r="Y88" s="58"/>
      <c r="Z88" s="58"/>
      <c r="AA88" s="58"/>
      <c r="AB88" s="58"/>
      <c r="AC88" s="58"/>
      <c r="AD88" s="58"/>
    </row>
    <row r="89" spans="1:30" ht="15.75" x14ac:dyDescent="0.5">
      <c r="A89" s="56"/>
      <c r="B89" s="56"/>
      <c r="C89" s="56"/>
      <c r="D89" s="56"/>
      <c r="E89" s="56"/>
      <c r="F89" s="56"/>
      <c r="G89" s="56"/>
      <c r="H89" s="56"/>
      <c r="I89" s="56"/>
      <c r="J89" s="56"/>
      <c r="K89" s="56"/>
      <c r="L89" s="56"/>
      <c r="M89" s="56"/>
      <c r="N89" s="56"/>
      <c r="O89" s="56"/>
      <c r="P89" s="56"/>
      <c r="Q89" s="56"/>
      <c r="R89" s="56"/>
      <c r="S89" s="56"/>
      <c r="T89" s="56"/>
      <c r="U89" s="56"/>
      <c r="V89" s="56"/>
      <c r="W89" s="56"/>
      <c r="X89" s="58"/>
      <c r="Y89" s="58"/>
      <c r="Z89" s="58"/>
      <c r="AA89" s="58"/>
      <c r="AB89" s="58"/>
      <c r="AC89" s="58"/>
      <c r="AD89" s="58"/>
    </row>
    <row r="90" spans="1:30" ht="15.75" x14ac:dyDescent="0.5">
      <c r="A90" s="56"/>
      <c r="B90" s="56"/>
      <c r="C90" s="56"/>
      <c r="D90" s="56"/>
      <c r="E90" s="56"/>
      <c r="F90" s="56"/>
      <c r="G90" s="56"/>
      <c r="H90" s="56"/>
      <c r="I90" s="56"/>
      <c r="J90" s="56"/>
      <c r="K90" s="56"/>
      <c r="L90" s="56"/>
      <c r="M90" s="56"/>
      <c r="N90" s="56"/>
      <c r="O90" s="56"/>
      <c r="P90" s="56"/>
      <c r="Q90" s="56"/>
      <c r="R90" s="56"/>
      <c r="S90" s="56"/>
      <c r="T90" s="56"/>
      <c r="U90" s="56"/>
      <c r="V90" s="56"/>
      <c r="W90" s="56"/>
      <c r="X90" s="58"/>
      <c r="Y90" s="58"/>
      <c r="Z90" s="58"/>
      <c r="AA90" s="58"/>
      <c r="AB90" s="58"/>
      <c r="AC90" s="58"/>
      <c r="AD90" s="58"/>
    </row>
    <row r="91" spans="1:30" ht="15.75" x14ac:dyDescent="0.5">
      <c r="A91" s="56"/>
      <c r="B91" s="56"/>
      <c r="C91" s="56"/>
      <c r="D91" s="56"/>
      <c r="E91" s="56"/>
      <c r="F91" s="56"/>
      <c r="G91" s="56"/>
      <c r="H91" s="56"/>
      <c r="I91" s="56"/>
      <c r="J91" s="56"/>
      <c r="K91" s="56"/>
      <c r="L91" s="56"/>
      <c r="M91" s="56"/>
      <c r="N91" s="56"/>
      <c r="O91" s="56"/>
      <c r="P91" s="56"/>
      <c r="Q91" s="56"/>
      <c r="R91" s="56"/>
      <c r="S91" s="56"/>
      <c r="T91" s="56"/>
      <c r="U91" s="56"/>
      <c r="V91" s="56"/>
      <c r="W91" s="56"/>
      <c r="X91" s="58"/>
      <c r="Y91" s="58"/>
      <c r="Z91" s="58"/>
      <c r="AA91" s="58"/>
      <c r="AB91" s="58"/>
      <c r="AC91" s="58"/>
      <c r="AD91" s="58"/>
    </row>
    <row r="92" spans="1:30" ht="15.75" x14ac:dyDescent="0.5">
      <c r="A92" s="56"/>
      <c r="B92" s="56"/>
      <c r="C92" s="56"/>
      <c r="D92" s="56"/>
      <c r="E92" s="56"/>
      <c r="F92" s="56"/>
      <c r="G92" s="56"/>
      <c r="H92" s="56"/>
      <c r="I92" s="56"/>
      <c r="J92" s="56"/>
      <c r="K92" s="56"/>
      <c r="L92" s="56"/>
      <c r="M92" s="56"/>
      <c r="N92" s="56"/>
      <c r="O92" s="56"/>
      <c r="P92" s="56"/>
      <c r="Q92" s="56"/>
      <c r="R92" s="56"/>
      <c r="S92" s="56"/>
      <c r="T92" s="56"/>
      <c r="U92" s="56"/>
      <c r="V92" s="56"/>
      <c r="W92" s="56"/>
      <c r="X92" s="58"/>
      <c r="Y92" s="58"/>
      <c r="Z92" s="58"/>
      <c r="AA92" s="58"/>
      <c r="AB92" s="58"/>
      <c r="AC92" s="58"/>
      <c r="AD92" s="58"/>
    </row>
    <row r="93" spans="1:30" ht="15.75" x14ac:dyDescent="0.5">
      <c r="A93" s="56"/>
      <c r="B93" s="56"/>
      <c r="C93" s="56"/>
      <c r="D93" s="56"/>
      <c r="E93" s="56"/>
      <c r="F93" s="56"/>
      <c r="G93" s="56"/>
      <c r="H93" s="56"/>
      <c r="I93" s="56"/>
      <c r="J93" s="56"/>
      <c r="K93" s="56"/>
      <c r="L93" s="56"/>
      <c r="M93" s="56"/>
      <c r="N93" s="56"/>
      <c r="O93" s="56"/>
      <c r="P93" s="56"/>
      <c r="Q93" s="56"/>
      <c r="R93" s="56"/>
      <c r="S93" s="56"/>
      <c r="T93" s="56"/>
      <c r="U93" s="56"/>
      <c r="V93" s="56"/>
      <c r="W93" s="56"/>
      <c r="X93" s="58"/>
      <c r="Y93" s="58"/>
      <c r="Z93" s="58"/>
      <c r="AA93" s="58"/>
      <c r="AB93" s="58"/>
      <c r="AC93" s="58"/>
      <c r="AD93" s="58"/>
    </row>
    <row r="94" spans="1:30" ht="15.75" x14ac:dyDescent="0.5">
      <c r="A94" s="56"/>
      <c r="B94" s="56"/>
      <c r="C94" s="56"/>
      <c r="D94" s="56"/>
      <c r="E94" s="56"/>
      <c r="F94" s="56"/>
      <c r="G94" s="56"/>
      <c r="H94" s="56"/>
      <c r="I94" s="56"/>
      <c r="J94" s="56"/>
      <c r="K94" s="56"/>
      <c r="L94" s="56"/>
      <c r="M94" s="56"/>
      <c r="N94" s="56"/>
      <c r="O94" s="56"/>
      <c r="P94" s="56"/>
      <c r="Q94" s="56"/>
      <c r="R94" s="56"/>
      <c r="S94" s="56"/>
      <c r="T94" s="56"/>
      <c r="U94" s="56"/>
      <c r="V94" s="56"/>
      <c r="W94" s="56"/>
      <c r="X94" s="58"/>
      <c r="Y94" s="58"/>
      <c r="Z94" s="58"/>
      <c r="AA94" s="58"/>
      <c r="AB94" s="58"/>
      <c r="AC94" s="58"/>
      <c r="AD94" s="58"/>
    </row>
    <row r="95" spans="1:30" ht="15.75" x14ac:dyDescent="0.5">
      <c r="A95" s="56"/>
      <c r="B95" s="56"/>
      <c r="C95" s="56"/>
      <c r="D95" s="56"/>
      <c r="E95" s="56"/>
      <c r="F95" s="56"/>
      <c r="G95" s="56"/>
      <c r="H95" s="56"/>
      <c r="I95" s="56"/>
      <c r="J95" s="56"/>
      <c r="K95" s="56"/>
      <c r="L95" s="56"/>
      <c r="M95" s="56"/>
      <c r="N95" s="56"/>
      <c r="O95" s="56"/>
      <c r="P95" s="56"/>
      <c r="Q95" s="56"/>
      <c r="R95" s="56"/>
      <c r="S95" s="56"/>
      <c r="T95" s="56"/>
      <c r="U95" s="56"/>
      <c r="V95" s="56"/>
      <c r="W95" s="56"/>
      <c r="X95" s="58"/>
      <c r="Y95" s="58"/>
      <c r="Z95" s="58"/>
      <c r="AA95" s="58"/>
      <c r="AB95" s="58"/>
      <c r="AC95" s="58"/>
      <c r="AD95" s="58"/>
    </row>
    <row r="96" spans="1:30" ht="15.75" x14ac:dyDescent="0.5">
      <c r="A96" s="56"/>
      <c r="B96" s="56"/>
      <c r="C96" s="56"/>
      <c r="D96" s="56"/>
      <c r="E96" s="56"/>
      <c r="F96" s="56"/>
      <c r="G96" s="56"/>
      <c r="H96" s="56"/>
      <c r="I96" s="56"/>
      <c r="J96" s="56"/>
      <c r="K96" s="56"/>
      <c r="L96" s="56"/>
      <c r="M96" s="56"/>
      <c r="N96" s="56"/>
      <c r="O96" s="56"/>
      <c r="P96" s="56"/>
      <c r="Q96" s="56"/>
      <c r="R96" s="56"/>
      <c r="S96" s="56"/>
      <c r="T96" s="56"/>
      <c r="U96" s="56"/>
      <c r="V96" s="56"/>
      <c r="W96" s="56"/>
      <c r="X96" s="58"/>
      <c r="Y96" s="58"/>
      <c r="Z96" s="58"/>
      <c r="AA96" s="58"/>
      <c r="AB96" s="58"/>
      <c r="AC96" s="58"/>
      <c r="AD96" s="58"/>
    </row>
    <row r="97" spans="16:30" ht="15.75" x14ac:dyDescent="0.5">
      <c r="P97" s="56"/>
      <c r="Q97" s="56"/>
      <c r="R97" s="56"/>
      <c r="S97" s="56"/>
      <c r="T97" s="56"/>
      <c r="U97" s="56"/>
      <c r="V97" s="56"/>
      <c r="W97" s="56"/>
      <c r="X97" s="58"/>
      <c r="Y97" s="58"/>
      <c r="Z97" s="58"/>
      <c r="AA97" s="58"/>
      <c r="AB97" s="58"/>
      <c r="AC97" s="58"/>
      <c r="AD97" s="58"/>
    </row>
    <row r="98" spans="16:30" ht="15.75" x14ac:dyDescent="0.5">
      <c r="P98" s="56"/>
      <c r="Q98" s="56"/>
      <c r="R98" s="56"/>
      <c r="S98" s="56"/>
      <c r="T98" s="56"/>
      <c r="U98" s="56"/>
      <c r="V98" s="56"/>
      <c r="W98" s="56"/>
      <c r="X98" s="58"/>
      <c r="Y98" s="58"/>
      <c r="Z98" s="58"/>
      <c r="AA98" s="58"/>
      <c r="AB98" s="58"/>
      <c r="AC98" s="58"/>
      <c r="AD98" s="58"/>
    </row>
    <row r="99" spans="16:30" ht="15.75" x14ac:dyDescent="0.5">
      <c r="P99" s="56"/>
      <c r="Q99" s="56"/>
      <c r="R99" s="56"/>
      <c r="S99" s="56"/>
      <c r="T99" s="56"/>
      <c r="U99" s="56"/>
      <c r="V99" s="56"/>
      <c r="W99" s="56"/>
      <c r="X99" s="58"/>
      <c r="Y99" s="58"/>
      <c r="Z99" s="58"/>
      <c r="AA99" s="58"/>
      <c r="AB99" s="58"/>
      <c r="AC99" s="58"/>
      <c r="AD99" s="58"/>
    </row>
    <row r="100" spans="16:30" ht="15.75" x14ac:dyDescent="0.5">
      <c r="P100" s="56"/>
      <c r="Q100" s="56"/>
      <c r="R100" s="56"/>
      <c r="S100" s="56"/>
      <c r="T100" s="56"/>
      <c r="U100" s="56"/>
      <c r="V100" s="56"/>
      <c r="W100" s="56"/>
      <c r="X100" s="58"/>
      <c r="Y100" s="58"/>
      <c r="Z100" s="58"/>
      <c r="AA100" s="58"/>
      <c r="AB100" s="58"/>
      <c r="AC100" s="58"/>
      <c r="AD100" s="58"/>
    </row>
    <row r="101" spans="16:30" ht="15.75" x14ac:dyDescent="0.5">
      <c r="P101" s="56"/>
      <c r="Q101" s="56"/>
      <c r="R101" s="56"/>
      <c r="S101" s="56"/>
      <c r="T101" s="56"/>
      <c r="U101" s="56"/>
      <c r="V101" s="56"/>
      <c r="W101" s="56"/>
      <c r="X101" s="58"/>
      <c r="Y101" s="58"/>
      <c r="Z101" s="58"/>
      <c r="AA101" s="58"/>
      <c r="AB101" s="58"/>
      <c r="AC101" s="58"/>
      <c r="AD101" s="58"/>
    </row>
    <row r="102" spans="16:30" ht="15.75" x14ac:dyDescent="0.5">
      <c r="P102" s="56"/>
      <c r="Q102" s="56"/>
      <c r="R102" s="56"/>
      <c r="S102" s="56"/>
      <c r="T102" s="56"/>
      <c r="U102" s="56"/>
      <c r="V102" s="56"/>
      <c r="W102" s="56"/>
      <c r="X102" s="58"/>
      <c r="Y102" s="58"/>
      <c r="Z102" s="58"/>
      <c r="AA102" s="58"/>
      <c r="AB102" s="58"/>
      <c r="AC102" s="58"/>
      <c r="AD102" s="58"/>
    </row>
    <row r="103" spans="16:30" ht="15.75" x14ac:dyDescent="0.5">
      <c r="P103" s="56"/>
      <c r="Q103" s="56"/>
      <c r="R103" s="56"/>
      <c r="S103" s="56"/>
      <c r="T103" s="56"/>
      <c r="U103" s="56"/>
      <c r="V103" s="56"/>
      <c r="W103" s="56"/>
      <c r="X103" s="58"/>
      <c r="Y103" s="58"/>
      <c r="Z103" s="58"/>
      <c r="AA103" s="58"/>
      <c r="AB103" s="58"/>
      <c r="AC103" s="58"/>
      <c r="AD103" s="58"/>
    </row>
    <row r="104" spans="16:30" ht="15.75" x14ac:dyDescent="0.5">
      <c r="P104" s="56"/>
      <c r="Q104" s="56"/>
      <c r="R104" s="56"/>
      <c r="S104" s="56"/>
      <c r="T104" s="56"/>
      <c r="U104" s="56"/>
      <c r="V104" s="56"/>
      <c r="W104" s="56"/>
      <c r="X104" s="58"/>
      <c r="Y104" s="58"/>
      <c r="Z104" s="58"/>
      <c r="AA104" s="58"/>
      <c r="AB104" s="58"/>
      <c r="AC104" s="58"/>
      <c r="AD104" s="58"/>
    </row>
    <row r="105" spans="16:30" ht="15.75" x14ac:dyDescent="0.5">
      <c r="P105" s="56"/>
      <c r="Q105" s="56"/>
      <c r="R105" s="56"/>
      <c r="S105" s="56"/>
      <c r="T105" s="56"/>
      <c r="U105" s="56"/>
      <c r="V105" s="56"/>
      <c r="W105" s="56"/>
      <c r="X105" s="58"/>
      <c r="Y105" s="58"/>
      <c r="Z105" s="58"/>
      <c r="AA105" s="58"/>
      <c r="AB105" s="58"/>
      <c r="AC105" s="58"/>
      <c r="AD105" s="58"/>
    </row>
    <row r="106" spans="16:30" ht="15.75" x14ac:dyDescent="0.5">
      <c r="P106" s="56"/>
      <c r="Q106" s="56"/>
      <c r="R106" s="56"/>
      <c r="S106" s="56"/>
      <c r="T106" s="56"/>
      <c r="U106" s="56"/>
      <c r="V106" s="56"/>
      <c r="W106" s="56"/>
      <c r="X106" s="58"/>
      <c r="Y106" s="58"/>
      <c r="Z106" s="58"/>
      <c r="AA106" s="58"/>
      <c r="AB106" s="58"/>
      <c r="AC106" s="58"/>
      <c r="AD106" s="58"/>
    </row>
    <row r="107" spans="16:30" ht="15.75" x14ac:dyDescent="0.5">
      <c r="P107" s="56"/>
      <c r="Q107" s="56"/>
      <c r="R107" s="56"/>
      <c r="S107" s="56"/>
      <c r="T107" s="56"/>
      <c r="U107" s="56"/>
      <c r="V107" s="56"/>
      <c r="W107" s="56"/>
      <c r="X107" s="58"/>
      <c r="Y107" s="58"/>
      <c r="Z107" s="58"/>
      <c r="AA107" s="58"/>
      <c r="AB107" s="58"/>
      <c r="AC107" s="58"/>
      <c r="AD107" s="58"/>
    </row>
    <row r="108" spans="16:30" ht="15.75" x14ac:dyDescent="0.5">
      <c r="P108" s="56"/>
      <c r="Q108" s="56"/>
      <c r="R108" s="56"/>
      <c r="S108" s="56"/>
      <c r="T108" s="56"/>
      <c r="U108" s="56"/>
      <c r="V108" s="56"/>
      <c r="W108" s="56"/>
      <c r="X108" s="58"/>
      <c r="Y108" s="58"/>
      <c r="Z108" s="58"/>
      <c r="AA108" s="58"/>
      <c r="AB108" s="58"/>
      <c r="AC108" s="58"/>
      <c r="AD108" s="58"/>
    </row>
    <row r="109" spans="16:30" ht="15.75" x14ac:dyDescent="0.5">
      <c r="P109" s="56"/>
      <c r="Q109" s="56"/>
      <c r="R109" s="56"/>
      <c r="S109" s="56"/>
      <c r="T109" s="56"/>
      <c r="U109" s="56"/>
      <c r="V109" s="56"/>
      <c r="W109" s="56"/>
      <c r="X109" s="58"/>
      <c r="Y109" s="58"/>
      <c r="Z109" s="58"/>
      <c r="AA109" s="58"/>
      <c r="AB109" s="58"/>
      <c r="AC109" s="58"/>
      <c r="AD109" s="58"/>
    </row>
    <row r="110" spans="16:30" ht="15.75" x14ac:dyDescent="0.5">
      <c r="P110" s="56"/>
      <c r="Q110" s="56"/>
      <c r="R110" s="56"/>
      <c r="S110" s="56"/>
      <c r="T110" s="56"/>
      <c r="U110" s="56"/>
      <c r="V110" s="56"/>
      <c r="W110" s="56"/>
      <c r="X110" s="58"/>
      <c r="Y110" s="58"/>
      <c r="Z110" s="58"/>
      <c r="AA110" s="58"/>
      <c r="AB110" s="58"/>
      <c r="AC110" s="58"/>
      <c r="AD110" s="58"/>
    </row>
    <row r="111" spans="16:30" ht="15.75" x14ac:dyDescent="0.5">
      <c r="P111" s="56"/>
      <c r="Q111" s="56"/>
      <c r="R111" s="56"/>
      <c r="S111" s="56"/>
      <c r="T111" s="56"/>
      <c r="U111" s="56"/>
      <c r="V111" s="56"/>
      <c r="W111" s="56"/>
      <c r="X111" s="58"/>
      <c r="Y111" s="58"/>
      <c r="Z111" s="58"/>
      <c r="AA111" s="58"/>
      <c r="AB111" s="58"/>
      <c r="AC111" s="58"/>
      <c r="AD111" s="58"/>
    </row>
    <row r="112" spans="16:30" ht="15.75" x14ac:dyDescent="0.5">
      <c r="P112" s="56"/>
      <c r="Q112" s="56"/>
      <c r="R112" s="56"/>
      <c r="S112" s="56"/>
      <c r="T112" s="56"/>
      <c r="U112" s="56"/>
      <c r="V112" s="56"/>
      <c r="W112" s="56"/>
      <c r="X112" s="58"/>
      <c r="Y112" s="58"/>
      <c r="Z112" s="58"/>
      <c r="AA112" s="58"/>
      <c r="AB112" s="58"/>
      <c r="AC112" s="58"/>
      <c r="AD112" s="58"/>
    </row>
    <row r="113" spans="16:30" ht="15.75" x14ac:dyDescent="0.5">
      <c r="P113" s="56"/>
      <c r="Q113" s="56"/>
      <c r="R113" s="56"/>
      <c r="S113" s="56"/>
      <c r="T113" s="56"/>
      <c r="U113" s="56"/>
      <c r="V113" s="56"/>
      <c r="W113" s="56"/>
      <c r="X113" s="58"/>
      <c r="Y113" s="58"/>
      <c r="Z113" s="58"/>
      <c r="AA113" s="58"/>
      <c r="AB113" s="58"/>
      <c r="AC113" s="58"/>
      <c r="AD113" s="58"/>
    </row>
    <row r="114" spans="16:30" ht="15.75" x14ac:dyDescent="0.5">
      <c r="P114" s="56"/>
      <c r="Q114" s="56"/>
      <c r="R114" s="56"/>
      <c r="S114" s="56"/>
      <c r="T114" s="56"/>
      <c r="U114" s="56"/>
      <c r="V114" s="56"/>
      <c r="W114" s="56"/>
      <c r="X114" s="58"/>
      <c r="Y114" s="58"/>
      <c r="Z114" s="58"/>
      <c r="AA114" s="58"/>
      <c r="AB114" s="58"/>
      <c r="AC114" s="58"/>
      <c r="AD114" s="58"/>
    </row>
    <row r="115" spans="16:30" ht="15.75" x14ac:dyDescent="0.5">
      <c r="P115" s="56"/>
      <c r="Q115" s="56"/>
      <c r="R115" s="56"/>
      <c r="S115" s="56"/>
      <c r="T115" s="56"/>
      <c r="U115" s="56"/>
      <c r="V115" s="56"/>
      <c r="W115" s="56"/>
      <c r="X115" s="58"/>
      <c r="Y115" s="58"/>
      <c r="Z115" s="58"/>
      <c r="AA115" s="58"/>
      <c r="AB115" s="58"/>
      <c r="AC115" s="58"/>
      <c r="AD115" s="58"/>
    </row>
    <row r="116" spans="16:30" ht="15.75" x14ac:dyDescent="0.5">
      <c r="P116" s="56"/>
      <c r="Q116" s="56"/>
      <c r="R116" s="56"/>
      <c r="S116" s="56"/>
      <c r="T116" s="56"/>
      <c r="U116" s="56"/>
      <c r="V116" s="58"/>
      <c r="W116" s="58"/>
      <c r="X116" s="58"/>
    </row>
    <row r="117" spans="16:30" ht="15.75" x14ac:dyDescent="0.5">
      <c r="P117" s="56"/>
      <c r="Q117" s="56"/>
      <c r="R117" s="56"/>
      <c r="S117" s="56"/>
      <c r="T117" s="56"/>
      <c r="U117" s="56"/>
    </row>
    <row r="118" spans="16:30" ht="15.75" x14ac:dyDescent="0.5">
      <c r="P118" s="56"/>
      <c r="Q118" s="56"/>
      <c r="R118" s="56"/>
      <c r="S118" s="56"/>
      <c r="T118" s="56"/>
      <c r="U118" s="56"/>
    </row>
    <row r="119" spans="16:30" ht="15.75" x14ac:dyDescent="0.5">
      <c r="P119" s="56"/>
      <c r="Q119" s="56"/>
      <c r="R119" s="56"/>
      <c r="S119" s="56"/>
      <c r="T119" s="56"/>
      <c r="U119" s="56"/>
    </row>
    <row r="120" spans="16:30" ht="15.75" x14ac:dyDescent="0.5">
      <c r="P120" s="56"/>
      <c r="Q120" s="56"/>
      <c r="R120" s="56"/>
      <c r="S120" s="56"/>
      <c r="T120" s="56"/>
      <c r="U120" s="56"/>
    </row>
    <row r="121" spans="16:30" ht="15.75" x14ac:dyDescent="0.5">
      <c r="P121" s="56"/>
      <c r="Q121" s="56"/>
      <c r="R121" s="56"/>
      <c r="S121" s="56"/>
      <c r="T121" s="56"/>
      <c r="U121" s="56"/>
    </row>
    <row r="122" spans="16:30" ht="15.75" x14ac:dyDescent="0.5">
      <c r="P122" s="56"/>
      <c r="Q122" s="56"/>
      <c r="R122" s="56"/>
      <c r="S122" s="56"/>
      <c r="T122" s="56"/>
      <c r="U122" s="56"/>
    </row>
    <row r="123" spans="16:30" ht="15.75" x14ac:dyDescent="0.5">
      <c r="P123" s="56"/>
      <c r="Q123" s="56"/>
      <c r="R123" s="56"/>
      <c r="S123" s="56"/>
      <c r="T123" s="56"/>
      <c r="U123" s="56"/>
    </row>
    <row r="124" spans="16:30" ht="15.75" x14ac:dyDescent="0.5">
      <c r="P124" s="56"/>
      <c r="Q124" s="56"/>
      <c r="R124" s="56"/>
      <c r="S124" s="56"/>
      <c r="T124" s="56"/>
      <c r="U124" s="56"/>
    </row>
    <row r="125" spans="16:30" ht="15.75" x14ac:dyDescent="0.5">
      <c r="P125" s="56"/>
      <c r="Q125" s="56"/>
      <c r="R125" s="56"/>
      <c r="S125" s="56"/>
      <c r="T125" s="56"/>
      <c r="U125" s="56"/>
    </row>
    <row r="126" spans="16:30" ht="15.75" x14ac:dyDescent="0.5">
      <c r="P126" s="56"/>
      <c r="Q126" s="56"/>
      <c r="R126" s="56"/>
      <c r="S126" s="56"/>
      <c r="T126" s="56"/>
      <c r="U126" s="56"/>
    </row>
    <row r="127" spans="16:30" ht="15.75" x14ac:dyDescent="0.5">
      <c r="P127" s="56"/>
      <c r="Q127" s="56"/>
      <c r="R127" s="56"/>
      <c r="S127" s="56"/>
      <c r="T127" s="56"/>
      <c r="U127" s="56"/>
    </row>
    <row r="128" spans="16:30" ht="15.75" x14ac:dyDescent="0.5">
      <c r="P128" s="56"/>
      <c r="Q128" s="56"/>
      <c r="R128" s="56"/>
    </row>
  </sheetData>
  <pageMargins left="0.7" right="0.7" top="0.75" bottom="0.75" header="0.3" footer="0.3"/>
  <pageSetup orientation="portrait" r:id="rId5"/>
  <drawing r:id="rId6"/>
  <extLst>
    <ext xmlns:x14="http://schemas.microsoft.com/office/spreadsheetml/2009/9/main" uri="{A8765BA9-456A-4dab-B4F3-ACF838C121DE}">
      <x14:slicerList>
        <x14:slicer r:id="rId7"/>
      </x14:slicerList>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65A009-9C06-410F-B500-EA19EE9E6031}">
  <dimension ref="A1"/>
  <sheetViews>
    <sheetView workbookViewId="0"/>
  </sheetViews>
  <sheetFormatPr defaultRowHeight="15.75" x14ac:dyDescent="0.5"/>
  <sheetData/>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9AA77-6674-4786-B615-E70D8C4CEBB3}">
  <dimension ref="A1"/>
  <sheetViews>
    <sheetView workbookViewId="0"/>
  </sheetViews>
  <sheetFormatPr defaultRowHeight="15.75" x14ac:dyDescent="0.5"/>
  <sheetData/>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589326-ED11-42FF-B932-9127DFE777A2}">
  <dimension ref="A1"/>
  <sheetViews>
    <sheetView workbookViewId="0"/>
  </sheetViews>
  <sheetFormatPr defaultRowHeight="15.75" x14ac:dyDescent="0.5"/>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A5740E-59BB-49F2-9398-FC0DCF5BD44B}">
  <sheetPr>
    <tabColor theme="8"/>
  </sheetPr>
  <dimension ref="A1:AH223"/>
  <sheetViews>
    <sheetView tabSelected="1" topLeftCell="B3" zoomScaleNormal="100" workbookViewId="0">
      <pane ySplit="6" topLeftCell="A9" activePane="bottomLeft" state="frozen"/>
      <selection activeCell="B3" sqref="B3"/>
      <selection pane="bottomLeft" activeCell="B3" sqref="B3"/>
    </sheetView>
  </sheetViews>
  <sheetFormatPr defaultColWidth="7.76171875" defaultRowHeight="14.25" x14ac:dyDescent="0.45"/>
  <cols>
    <col min="1" max="1" width="10.87890625" style="29" hidden="1" customWidth="1"/>
    <col min="2" max="2" width="13.87890625" style="1" customWidth="1"/>
    <col min="3" max="3" width="19.64453125" style="1" customWidth="1"/>
    <col min="4" max="4" width="15.64453125" style="1" customWidth="1"/>
    <col min="5" max="7" width="15.64453125" style="28" customWidth="1"/>
    <col min="8" max="8" width="15.64453125" style="90" customWidth="1"/>
    <col min="9" max="9" width="17.76171875" style="90" customWidth="1"/>
    <col min="10" max="10" width="13.64453125" style="90" customWidth="1"/>
    <col min="11" max="11" width="14.64453125" style="1" hidden="1" customWidth="1"/>
    <col min="12" max="12" width="13.64453125" style="92" customWidth="1"/>
    <col min="13" max="13" width="20.64453125" style="94" customWidth="1"/>
    <col min="14" max="15" width="20.41015625" style="96" bestFit="1" customWidth="1"/>
    <col min="16" max="16" width="20.3515625" style="39" hidden="1" customWidth="1"/>
    <col min="17" max="17" width="14.41015625" style="39" hidden="1" customWidth="1"/>
    <col min="18" max="18" width="10.87890625" style="39" hidden="1" customWidth="1"/>
    <col min="19" max="19" width="10.234375" style="39" hidden="1" customWidth="1"/>
    <col min="20" max="20" width="15.64453125" style="39" customWidth="1"/>
    <col min="21" max="26" width="15.64453125" style="1" customWidth="1"/>
    <col min="27" max="34" width="15.64453125" style="1" hidden="1" customWidth="1"/>
    <col min="35" max="16384" width="7.76171875" style="1"/>
  </cols>
  <sheetData>
    <row r="1" spans="1:34" s="104" customFormat="1" ht="12" hidden="1" x14ac:dyDescent="0.4">
      <c r="A1" s="103"/>
      <c r="E1" s="105"/>
      <c r="F1" s="105"/>
      <c r="G1" s="105"/>
      <c r="H1" s="106"/>
      <c r="I1" s="106"/>
      <c r="J1" s="106"/>
      <c r="L1" s="107"/>
      <c r="M1" s="108"/>
      <c r="N1" s="109"/>
      <c r="O1" s="109"/>
      <c r="P1" s="110"/>
      <c r="Q1" s="110"/>
      <c r="R1" s="110"/>
      <c r="S1" s="110"/>
      <c r="T1" s="110">
        <f>IF(T8="",0,1)</f>
        <v>1</v>
      </c>
      <c r="U1" s="110">
        <f t="shared" ref="U1:AH1" si="0">IF(U8="",0,1)</f>
        <v>1</v>
      </c>
      <c r="V1" s="110">
        <f t="shared" si="0"/>
        <v>1</v>
      </c>
      <c r="W1" s="110">
        <f t="shared" si="0"/>
        <v>1</v>
      </c>
      <c r="X1" s="110">
        <f t="shared" si="0"/>
        <v>1</v>
      </c>
      <c r="Y1" s="110">
        <f t="shared" si="0"/>
        <v>1</v>
      </c>
      <c r="Z1" s="110">
        <f t="shared" si="0"/>
        <v>1</v>
      </c>
      <c r="AA1" s="110">
        <f t="shared" si="0"/>
        <v>0</v>
      </c>
      <c r="AB1" s="110">
        <f t="shared" si="0"/>
        <v>0</v>
      </c>
      <c r="AC1" s="110">
        <f t="shared" si="0"/>
        <v>0</v>
      </c>
      <c r="AD1" s="110">
        <f t="shared" si="0"/>
        <v>0</v>
      </c>
      <c r="AE1" s="110">
        <f t="shared" si="0"/>
        <v>0</v>
      </c>
      <c r="AF1" s="110">
        <f t="shared" si="0"/>
        <v>0</v>
      </c>
      <c r="AG1" s="110">
        <f t="shared" si="0"/>
        <v>0</v>
      </c>
      <c r="AH1" s="110">
        <f t="shared" si="0"/>
        <v>0</v>
      </c>
    </row>
    <row r="2" spans="1:34" s="104" customFormat="1" ht="12" hidden="1" x14ac:dyDescent="0.4">
      <c r="A2" s="103"/>
      <c r="E2" s="105"/>
      <c r="F2" s="105"/>
      <c r="G2" s="105"/>
      <c r="H2" s="106"/>
      <c r="I2" s="106"/>
      <c r="J2" s="106"/>
      <c r="L2" s="107"/>
      <c r="M2" s="108"/>
      <c r="N2" s="109"/>
      <c r="O2" s="109"/>
      <c r="P2" s="110"/>
      <c r="Q2" s="110"/>
      <c r="R2" s="110"/>
      <c r="S2" s="110"/>
      <c r="T2" s="110">
        <f>COUNTA(8:8)</f>
        <v>25</v>
      </c>
    </row>
    <row r="3" spans="1:34" ht="30" customHeight="1" x14ac:dyDescent="0.45">
      <c r="B3" s="30" t="s">
        <v>19</v>
      </c>
      <c r="E3" s="1"/>
      <c r="F3" s="1"/>
      <c r="G3" s="1"/>
      <c r="H3" s="1"/>
      <c r="I3" s="1"/>
      <c r="J3" s="31"/>
      <c r="K3" s="31"/>
      <c r="L3" s="1"/>
      <c r="M3" s="1"/>
      <c r="N3" s="1"/>
      <c r="O3" s="1"/>
      <c r="P3" s="38"/>
      <c r="Q3" s="1"/>
      <c r="R3" s="1"/>
      <c r="S3" s="1"/>
      <c r="T3" s="1"/>
    </row>
    <row r="4" spans="1:34" x14ac:dyDescent="0.45">
      <c r="A4" s="46" t="str" cm="1">
        <f t="array" ref="A4">IF($C$4="","*",_xlfn.XLOOKUP($C$4,_xlfn.ANCHORARRAY(Options!J2),INDEX(_xlfn.ANCHORARRAY(Options!H2),,1),""))</f>
        <v>*</v>
      </c>
      <c r="B4" s="11" t="s">
        <v>29</v>
      </c>
      <c r="C4" s="25"/>
      <c r="E4" s="1"/>
      <c r="F4" s="1"/>
      <c r="G4" s="1"/>
      <c r="H4" s="17"/>
      <c r="I4" s="17"/>
      <c r="J4" s="32"/>
      <c r="K4" s="32"/>
      <c r="L4" s="17"/>
      <c r="M4" s="40"/>
      <c r="N4" s="17"/>
      <c r="O4" s="1"/>
      <c r="P4" s="38"/>
      <c r="Q4" s="1"/>
      <c r="R4" s="1"/>
      <c r="S4" s="1"/>
      <c r="T4" s="1"/>
    </row>
    <row r="5" spans="1:34" x14ac:dyDescent="0.45">
      <c r="A5" s="47" cm="1">
        <f t="array" ref="A5">IF(C5="",_xll.TODAYNV(),C5)</f>
        <v>45869</v>
      </c>
      <c r="B5" s="11" t="s">
        <v>20</v>
      </c>
      <c r="C5" s="48">
        <v>45869</v>
      </c>
      <c r="E5" s="1"/>
      <c r="F5" s="1"/>
      <c r="G5" s="1"/>
      <c r="H5" s="1"/>
      <c r="I5" s="1"/>
      <c r="J5" s="31"/>
      <c r="K5" s="31"/>
      <c r="L5" s="1"/>
      <c r="M5" s="1"/>
      <c r="N5" s="1"/>
      <c r="O5" s="1"/>
      <c r="P5" s="38"/>
      <c r="Q5" s="1"/>
      <c r="R5" s="1"/>
      <c r="S5" s="1"/>
      <c r="T5" s="1"/>
    </row>
    <row r="6" spans="1:34" ht="13.9" customHeight="1" x14ac:dyDescent="0.45">
      <c r="A6" s="46" t="str" cm="1">
        <f t="array" ref="A6">_xlfn.IFS(
 OR(C6="",C6="Document date"),"Document_Date",
 C6="Posting date","Posting_Date",
 C6="Due date","Due_Date")</f>
        <v>Posting_Date</v>
      </c>
      <c r="B6" s="11" t="s">
        <v>21</v>
      </c>
      <c r="C6" s="25" t="s">
        <v>55</v>
      </c>
      <c r="E6" s="1"/>
      <c r="F6" s="1"/>
      <c r="G6" s="1"/>
      <c r="H6" s="17"/>
      <c r="I6" s="17"/>
      <c r="J6" s="32"/>
      <c r="K6" s="32"/>
      <c r="L6" s="17"/>
      <c r="M6" s="17"/>
      <c r="N6" s="17"/>
      <c r="O6" s="1"/>
      <c r="P6" s="38"/>
      <c r="Q6" s="1"/>
      <c r="R6" s="1"/>
      <c r="S6" s="1"/>
      <c r="T6" s="1"/>
    </row>
    <row r="7" spans="1:34" x14ac:dyDescent="0.45">
      <c r="E7" s="1"/>
      <c r="F7" s="1"/>
      <c r="G7" s="1"/>
      <c r="H7" s="17"/>
      <c r="I7" s="17"/>
      <c r="J7" s="32"/>
      <c r="K7" s="32"/>
      <c r="L7" s="17"/>
      <c r="M7" s="17"/>
      <c r="N7" s="17"/>
      <c r="O7" s="1"/>
      <c r="P7" s="38"/>
      <c r="Q7" s="1"/>
      <c r="R7" s="1"/>
      <c r="S7" s="1"/>
      <c r="T7" s="1"/>
    </row>
    <row r="8" spans="1:34" s="6" customFormat="1" x14ac:dyDescent="0.45">
      <c r="A8" s="42"/>
      <c r="B8" s="5" t="s">
        <v>62</v>
      </c>
      <c r="C8" s="5" t="s">
        <v>22</v>
      </c>
      <c r="D8" s="5" t="s">
        <v>60</v>
      </c>
      <c r="E8" s="5" t="s">
        <v>23</v>
      </c>
      <c r="F8" s="5" t="s">
        <v>55</v>
      </c>
      <c r="G8" s="5" t="s">
        <v>24</v>
      </c>
      <c r="H8" s="5" t="s">
        <v>25</v>
      </c>
      <c r="I8" s="33" t="s">
        <v>183</v>
      </c>
      <c r="J8" s="5" t="s">
        <v>184</v>
      </c>
      <c r="K8" s="5" t="s">
        <v>210</v>
      </c>
      <c r="L8" s="5" t="s">
        <v>33</v>
      </c>
      <c r="M8" s="5" t="s">
        <v>27</v>
      </c>
      <c r="N8" s="5" t="s">
        <v>28</v>
      </c>
      <c r="O8" s="5" t="s">
        <v>479</v>
      </c>
      <c r="P8" s="5" t="s">
        <v>29</v>
      </c>
      <c r="Q8" s="5" t="s">
        <v>478</v>
      </c>
      <c r="R8" s="5" t="s">
        <v>16</v>
      </c>
      <c r="S8" s="5" t="s">
        <v>11</v>
      </c>
      <c r="T8" s="6" t="str" cm="1">
        <f t="array" ref="T8:Z8">_xll.BC.DIMENSIONNAME(Connection,TRANSPOSE(_xll.BC.EXPANDDIMENSIONRANGE(Connection)))</f>
        <v>Area</v>
      </c>
      <c r="U8" s="6" t="str">
        <v>Business Group</v>
      </c>
      <c r="V8" s="6" t="str">
        <v>Customer Group</v>
      </c>
      <c r="W8" s="6" t="str">
        <v>Department</v>
      </c>
      <c r="X8" s="6" t="str">
        <v>Purchaser</v>
      </c>
      <c r="Y8" s="6" t="str">
        <v>Sales campaign</v>
      </c>
      <c r="Z8" s="6" t="str">
        <v>Salesperson</v>
      </c>
    </row>
    <row r="9" spans="1:34" s="7" customFormat="1" x14ac:dyDescent="0.45">
      <c r="A9" s="43"/>
      <c r="B9" s="19" t="str" cm="1">
        <f t="array" ref="B9:K223">IF(COUNTA(_xll.BC.EXPANDDIMENSIONRANGE(Connection))&lt;=15,
  _xlfn.VSTACK(_xlfn.CHOOSECOLS(ARInvoiceTable[],5,6,4,7,8,9,10,11,12,1),_xlfn.CHOOSECOLS(PaymentCashRecJETable[],5,6,4,7,8,9,10,11,12,1)),
  "Maximum number of dimensions exceeded, please contact Velixo Support")</f>
        <v>20000</v>
      </c>
      <c r="C9" s="19" t="str">
        <v>Trey Research</v>
      </c>
      <c r="D9" s="18" t="str">
        <v>103001</v>
      </c>
      <c r="E9" s="3" t="str">
        <v>2023-01-17</v>
      </c>
      <c r="F9" s="3" t="str">
        <v>2023-01-17</v>
      </c>
      <c r="G9" s="10" t="str">
        <v>2023-01-17</v>
      </c>
      <c r="H9" s="89">
        <v>133.5</v>
      </c>
      <c r="I9" s="89">
        <v>-133.5</v>
      </c>
      <c r="J9" s="89">
        <v>0</v>
      </c>
      <c r="K9" s="102">
        <v>8</v>
      </c>
      <c r="L9" s="91" cm="1">
        <f t="array" ref="L9:L223">_xlfn.LET(
_xlpm.CompareToDate,INDEX(_xlfn.ANCHORARRAY(B9),,MATCH($C$6,$B$8:$J$8,0)),
IF(_xlpm.CompareToDate="",0,Asof-_xlpm.CompareToDate))</f>
        <v>926</v>
      </c>
      <c r="M9" s="93" t="str" cm="1">
        <f t="array" ref="M9:M223">_xlfn.XLOOKUP(_xlfn.ANCHORARRAY(L9),AgingBucket[Days passed],AgingBucket[Description],"Current",-1,2)</f>
        <v>Over 150 days</v>
      </c>
      <c r="N9" s="95" cm="1">
        <f t="array" ref="N9:N223">_xlfn.LET(
_xlpm.AgingBalance,INDEX(_xlfn.ANCHORARRAY(B9),,9),
_xlpm.TotalPerCustomer,ROUND(SUMIF(INDEX(_xlfn.ANCHORARRAY(B9),,1),INDEX(_xlfn.ANCHORARRAY(B9),,1),_xlpm.AgingBalance),2),
IF(_xlpm.TotalPerCustomer=0,0,_xlpm.AgingBalance/_xlpm.TotalPerCustomer))</f>
        <v>0</v>
      </c>
      <c r="O9" s="95" cm="1">
        <f t="array" ref="O9:O223">_xlfn.LET(
_xlpm.AgingBalance,INDEX(_xlfn.ANCHORARRAY(B9),,9),
_xlpm.TotalPerBucket,ROUND(SUMIF(_xlfn.ANCHORARRAY(M9),_xlfn.ANCHORARRAY(M9),_xlpm.AgingBalance),2),
IF(_xlpm.TotalPerBucket=0,0,_xlpm.AgingBalance/_xlpm.TotalPerBucket))</f>
        <v>0</v>
      </c>
      <c r="P9" s="7" t="str" cm="1">
        <f t="array" ref="P9:P223">INDEX(_xlfn.ANCHORARRAY(B9),,1)&amp;" - "&amp;INDEX(_xlfn.ANCHORARRAY(B9),,2)</f>
        <v>20000 - Trey Research</v>
      </c>
      <c r="Q9" s="7" t="str" cm="1">
        <f t="array" ref="Q9:Q223">IF(INDEX(_xlfn.ANCHORARRAY(B9),,9)&lt;0,"Decrease","Increase")</f>
        <v>Increase</v>
      </c>
      <c r="R9" s="7" t="str" cm="1">
        <f t="array" ref="R9:R223">IF(_xlfn.ANCHORARRAY(L9)&gt;60,"Yes","No")</f>
        <v>Yes</v>
      </c>
      <c r="T9" s="7" t="str" cm="1">
        <f t="array" ref="T9:T223">_xlfn.BYROW(_xlfn.ANCHORARRAY($B$9),_xlfn.LAMBDA(_xlpm.row,
   _xlfn.XLOOKUP(1,
      (DimensionTable[Dimension set ID]=INDEX(_xlpm.row,10))*
      (DimensionTable[Dimension name]=T$8),
      DimensionTable[Dimension value],
      "",
      0)))</f>
        <v>40</v>
      </c>
      <c r="U9" s="7" t="str" cm="1">
        <f t="array" ref="U9:U223">_xlfn.BYROW(_xlfn.ANCHORARRAY($B$9),_xlfn.LAMBDA(_xlpm.row,
   _xlfn.XLOOKUP(1,
      (DimensionTable[Dimension set ID]=INDEX(_xlpm.row,10))*
      (DimensionTable[Dimension name]=U$8),
      DimensionTable[Dimension value],
      "",
      0)))</f>
        <v/>
      </c>
      <c r="V9" s="7" t="str" cm="1">
        <f t="array" ref="V9:V223">_xlfn.BYROW(_xlfn.ANCHORARRAY($B$9),_xlfn.LAMBDA(_xlpm.row,
   _xlfn.XLOOKUP(1,
      (DimensionTable[Dimension set ID]=INDEX(_xlpm.row,10))*
      (DimensionTable[Dimension name]=V$8),
      DimensionTable[Dimension value],
      "",
      0)))</f>
        <v>LARGE</v>
      </c>
      <c r="W9" s="7" t="str" cm="1">
        <f t="array" ref="W9:W223">_xlfn.BYROW(_xlfn.ANCHORARRAY($B$9),_xlfn.LAMBDA(_xlpm.row,
   _xlfn.XLOOKUP(1,
      (DimensionTable[Dimension set ID]=INDEX(_xlpm.row,10))*
      (DimensionTable[Dimension name]=W$8),
      DimensionTable[Dimension value],
      "",
      0)))</f>
        <v/>
      </c>
      <c r="X9" s="7" t="str" cm="1">
        <f t="array" ref="X9:X223">_xlfn.BYROW(_xlfn.ANCHORARRAY($B$9),_xlfn.LAMBDA(_xlpm.row,
   _xlfn.XLOOKUP(1,
      (DimensionTable[Dimension set ID]=INDEX(_xlpm.row,10))*
      (DimensionTable[Dimension name]=X$8),
      DimensionTable[Dimension value],
      "",
      0)))</f>
        <v/>
      </c>
      <c r="Y9" s="7" t="str" cm="1">
        <f t="array" ref="Y9:Y223">_xlfn.BYROW(_xlfn.ANCHORARRAY($B$9),_xlfn.LAMBDA(_xlpm.row,
   _xlfn.XLOOKUP(1,
      (DimensionTable[Dimension set ID]=INDEX(_xlpm.row,10))*
      (DimensionTable[Dimension name]=Y$8),
      DimensionTable[Dimension value],
      "",
      0)))</f>
        <v/>
      </c>
      <c r="Z9" s="7" t="str" cm="1">
        <f t="array" ref="Z9:Z223">_xlfn.BYROW(_xlfn.ANCHORARRAY($B$9),_xlfn.LAMBDA(_xlpm.row,
   _xlfn.XLOOKUP(1,
      (DimensionTable[Dimension set ID]=INDEX(_xlpm.row,10))*
      (DimensionTable[Dimension name]=Z$8),
      DimensionTable[Dimension value],
      "",
      0)))</f>
        <v>JO</v>
      </c>
      <c r="AA9" s="7" t="str" cm="1">
        <f t="array" ref="AA9:AA223">_xlfn.BYROW(_xlfn.ANCHORARRAY($B$9),_xlfn.LAMBDA(_xlpm.row,
   _xlfn.XLOOKUP(1,
      (DimensionTable[Dimension set ID]=INDEX(_xlpm.row,10))*
      (DimensionTable[Dimension name]=AA$8),
      DimensionTable[Dimension value],
      "",
      0)))</f>
        <v/>
      </c>
      <c r="AB9" s="7" t="str" cm="1">
        <f t="array" ref="AB9:AB223">_xlfn.BYROW(_xlfn.ANCHORARRAY($B$9),_xlfn.LAMBDA(_xlpm.row,
   _xlfn.XLOOKUP(1,
      (DimensionTable[Dimension set ID]=INDEX(_xlpm.row,10))*
      (DimensionTable[Dimension name]=AB$8),
      DimensionTable[Dimension value],
      "",
      0)))</f>
        <v/>
      </c>
      <c r="AC9" s="7" t="str" cm="1">
        <f t="array" ref="AC9:AC223">_xlfn.BYROW(_xlfn.ANCHORARRAY($B$9),_xlfn.LAMBDA(_xlpm.row,
   _xlfn.XLOOKUP(1,
      (DimensionTable[Dimension set ID]=INDEX(_xlpm.row,10))*
      (DimensionTable[Dimension name]=AC$8),
      DimensionTable[Dimension value],
      "",
      0)))</f>
        <v/>
      </c>
      <c r="AD9" s="7" t="str" cm="1">
        <f t="array" ref="AD9:AD223">_xlfn.BYROW(_xlfn.ANCHORARRAY($B$9),_xlfn.LAMBDA(_xlpm.row,
   _xlfn.XLOOKUP(1,
      (DimensionTable[Dimension set ID]=INDEX(_xlpm.row,10))*
      (DimensionTable[Dimension name]=AD$8),
      DimensionTable[Dimension value],
      "",
      0)))</f>
        <v/>
      </c>
      <c r="AE9" s="7" t="str" cm="1">
        <f t="array" ref="AE9:AE223">_xlfn.BYROW(_xlfn.ANCHORARRAY($B$9),_xlfn.LAMBDA(_xlpm.row,
   _xlfn.XLOOKUP(1,
      (DimensionTable[Dimension set ID]=INDEX(_xlpm.row,10))*
      (DimensionTable[Dimension name]=AE$8),
      DimensionTable[Dimension value],
      "",
      0)))</f>
        <v/>
      </c>
      <c r="AF9" s="7" t="str" cm="1">
        <f t="array" ref="AF9:AF223">_xlfn.BYROW(_xlfn.ANCHORARRAY($B$9),_xlfn.LAMBDA(_xlpm.row,
   _xlfn.XLOOKUP(1,
      (DimensionTable[Dimension set ID]=INDEX(_xlpm.row,10))*
      (DimensionTable[Dimension name]=AF$8),
      DimensionTable[Dimension value],
      "",
      0)))</f>
        <v/>
      </c>
      <c r="AG9" s="7" t="str" cm="1">
        <f t="array" ref="AG9:AG223">_xlfn.BYROW(_xlfn.ANCHORARRAY($B$9),_xlfn.LAMBDA(_xlpm.row,
   _xlfn.XLOOKUP(1,
      (DimensionTable[Dimension set ID]=INDEX(_xlpm.row,10))*
      (DimensionTable[Dimension name]=AG$8),
      DimensionTable[Dimension value],
      "",
      0)))</f>
        <v/>
      </c>
      <c r="AH9" s="7" t="str" cm="1">
        <f t="array" ref="AH9:AH223">_xlfn.BYROW(_xlfn.ANCHORARRAY($B$9),_xlfn.LAMBDA(_xlpm.row,
   _xlfn.XLOOKUP(1,
      (DimensionTable[Dimension set ID]=INDEX(_xlpm.row,10))*
      (DimensionTable[Dimension name]=AH$8),
      DimensionTable[Dimension value],
      "",
      0)))</f>
        <v/>
      </c>
    </row>
    <row r="10" spans="1:34" s="7" customFormat="1" x14ac:dyDescent="0.45">
      <c r="A10" s="43"/>
      <c r="B10" s="4" t="str">
        <v>10000</v>
      </c>
      <c r="C10" s="4" t="str">
        <v>Adatum Corporation</v>
      </c>
      <c r="D10" s="18" t="str">
        <v>103002</v>
      </c>
      <c r="E10" s="3" t="str">
        <v>2023-01-18</v>
      </c>
      <c r="F10" s="3" t="str">
        <v>2023-01-18</v>
      </c>
      <c r="G10" s="10" t="str">
        <v>2023-01-18</v>
      </c>
      <c r="H10" s="89">
        <v>625.5</v>
      </c>
      <c r="I10" s="89">
        <v>-625.5</v>
      </c>
      <c r="J10" s="89">
        <v>0</v>
      </c>
      <c r="K10" s="102">
        <v>10</v>
      </c>
      <c r="L10" s="91">
        <v>925</v>
      </c>
      <c r="M10" s="93" t="str">
        <v>Over 150 days</v>
      </c>
      <c r="N10" s="95">
        <v>0</v>
      </c>
      <c r="O10" s="95">
        <v>0</v>
      </c>
      <c r="P10" s="7" t="str">
        <v>10000 - Adatum Corporation</v>
      </c>
      <c r="Q10" s="7" t="str">
        <v>Increase</v>
      </c>
      <c r="R10" s="7" t="str">
        <v>Yes</v>
      </c>
      <c r="T10" s="7" t="str">
        <v>40</v>
      </c>
      <c r="U10" s="7" t="str">
        <v/>
      </c>
      <c r="V10" s="7" t="str">
        <v>MEDIUM</v>
      </c>
      <c r="W10" s="7" t="str">
        <v/>
      </c>
      <c r="X10" s="7" t="str">
        <v/>
      </c>
      <c r="Y10" s="7" t="str">
        <v/>
      </c>
      <c r="Z10" s="7" t="str">
        <v>JO</v>
      </c>
      <c r="AA10" s="7" t="str">
        <v/>
      </c>
      <c r="AB10" s="7" t="str">
        <v/>
      </c>
      <c r="AC10" s="7" t="str">
        <v/>
      </c>
      <c r="AD10" s="7" t="str">
        <v/>
      </c>
      <c r="AE10" s="7" t="str">
        <v/>
      </c>
      <c r="AF10" s="7" t="str">
        <v/>
      </c>
      <c r="AG10" s="7" t="str">
        <v/>
      </c>
      <c r="AH10" s="7" t="str">
        <v/>
      </c>
    </row>
    <row r="11" spans="1:34" s="7" customFormat="1" x14ac:dyDescent="0.45">
      <c r="A11" s="43"/>
      <c r="B11" s="19" t="str">
        <v>30000</v>
      </c>
      <c r="C11" s="19" t="str">
        <v>School of Fine Art</v>
      </c>
      <c r="D11" s="18" t="str">
        <v>103003</v>
      </c>
      <c r="E11" s="3" t="str">
        <v>2023-01-19</v>
      </c>
      <c r="F11" s="3" t="str">
        <v>2023-01-19</v>
      </c>
      <c r="G11" s="10" t="str">
        <v>2023-01-19</v>
      </c>
      <c r="H11" s="89">
        <v>125.1</v>
      </c>
      <c r="I11" s="89">
        <v>-125.1</v>
      </c>
      <c r="J11" s="89">
        <v>0</v>
      </c>
      <c r="K11" s="102">
        <v>13</v>
      </c>
      <c r="L11" s="91">
        <v>924</v>
      </c>
      <c r="M11" s="93" t="str">
        <v>Over 150 days</v>
      </c>
      <c r="N11" s="95">
        <v>0</v>
      </c>
      <c r="O11" s="95">
        <v>0</v>
      </c>
      <c r="P11" s="7" t="str">
        <v>30000 - School of Fine Art</v>
      </c>
      <c r="Q11" s="7" t="str">
        <v>Increase</v>
      </c>
      <c r="R11" s="7" t="str">
        <v>Yes</v>
      </c>
      <c r="T11" s="7" t="str">
        <v>70</v>
      </c>
      <c r="U11" s="7" t="str">
        <v>HOME</v>
      </c>
      <c r="V11" s="7" t="str">
        <v>MEDIUM</v>
      </c>
      <c r="W11" s="7" t="str">
        <v/>
      </c>
      <c r="X11" s="7" t="str">
        <v/>
      </c>
      <c r="Y11" s="7" t="str">
        <v/>
      </c>
      <c r="Z11" s="7" t="str">
        <v>JO</v>
      </c>
      <c r="AA11" s="7" t="str">
        <v/>
      </c>
      <c r="AB11" s="7" t="str">
        <v/>
      </c>
      <c r="AC11" s="7" t="str">
        <v/>
      </c>
      <c r="AD11" s="7" t="str">
        <v/>
      </c>
      <c r="AE11" s="7" t="str">
        <v/>
      </c>
      <c r="AF11" s="7" t="str">
        <v/>
      </c>
      <c r="AG11" s="7" t="str">
        <v/>
      </c>
      <c r="AH11" s="7" t="str">
        <v/>
      </c>
    </row>
    <row r="12" spans="1:34" s="7" customFormat="1" x14ac:dyDescent="0.45">
      <c r="A12" s="43"/>
      <c r="B12" s="4" t="str">
        <v>50000</v>
      </c>
      <c r="C12" s="4" t="str">
        <v>Relecloud</v>
      </c>
      <c r="D12" s="18" t="str">
        <v>103004</v>
      </c>
      <c r="E12" s="3" t="str">
        <v>2023-01-20</v>
      </c>
      <c r="F12" s="3" t="str">
        <v>2023-01-20</v>
      </c>
      <c r="G12" s="10" t="str">
        <v>2023-01-20</v>
      </c>
      <c r="H12" s="89">
        <v>308.25</v>
      </c>
      <c r="I12" s="89">
        <v>-308.25</v>
      </c>
      <c r="J12" s="89">
        <v>0</v>
      </c>
      <c r="K12" s="102">
        <v>16</v>
      </c>
      <c r="L12" s="91">
        <v>923</v>
      </c>
      <c r="M12" s="93" t="str">
        <v>Over 150 days</v>
      </c>
      <c r="N12" s="95">
        <v>0</v>
      </c>
      <c r="O12" s="95">
        <v>0</v>
      </c>
      <c r="P12" s="7" t="str">
        <v>50000 - Relecloud</v>
      </c>
      <c r="Q12" s="7" t="str">
        <v>Increase</v>
      </c>
      <c r="R12" s="7" t="str">
        <v>Yes</v>
      </c>
      <c r="T12" s="7" t="str">
        <v>40</v>
      </c>
      <c r="U12" s="7" t="str">
        <v>OFFICE</v>
      </c>
      <c r="V12" s="7" t="str">
        <v>MEDIUM</v>
      </c>
      <c r="W12" s="7" t="str">
        <v/>
      </c>
      <c r="X12" s="7" t="str">
        <v/>
      </c>
      <c r="Y12" s="7" t="str">
        <v/>
      </c>
      <c r="Z12" s="7" t="str">
        <v>JO</v>
      </c>
      <c r="AA12" s="7" t="str">
        <v/>
      </c>
      <c r="AB12" s="7" t="str">
        <v/>
      </c>
      <c r="AC12" s="7" t="str">
        <v/>
      </c>
      <c r="AD12" s="7" t="str">
        <v/>
      </c>
      <c r="AE12" s="7" t="str">
        <v/>
      </c>
      <c r="AF12" s="7" t="str">
        <v/>
      </c>
      <c r="AG12" s="7" t="str">
        <v/>
      </c>
      <c r="AH12" s="7" t="str">
        <v/>
      </c>
    </row>
    <row r="13" spans="1:34" s="7" customFormat="1" x14ac:dyDescent="0.45">
      <c r="A13" s="43"/>
      <c r="B13" s="19" t="str">
        <v>40000</v>
      </c>
      <c r="C13" s="19" t="str">
        <v>Alpine Ski House</v>
      </c>
      <c r="D13" s="18" t="str">
        <v>103005</v>
      </c>
      <c r="E13" s="3" t="str">
        <v>2023-01-21</v>
      </c>
      <c r="F13" s="3" t="str">
        <v>2023-01-21</v>
      </c>
      <c r="G13" s="10" t="str">
        <v>2023-01-21</v>
      </c>
      <c r="H13" s="89">
        <v>250.2</v>
      </c>
      <c r="I13" s="89">
        <v>-250.2</v>
      </c>
      <c r="J13" s="89">
        <v>0</v>
      </c>
      <c r="K13" s="102">
        <v>18</v>
      </c>
      <c r="L13" s="91">
        <v>922</v>
      </c>
      <c r="M13" s="93" t="str">
        <v>Over 150 days</v>
      </c>
      <c r="N13" s="95">
        <v>0</v>
      </c>
      <c r="O13" s="95">
        <v>0</v>
      </c>
      <c r="P13" s="7" t="str">
        <v>40000 - Alpine Ski House</v>
      </c>
      <c r="Q13" s="7" t="str">
        <v>Increase</v>
      </c>
      <c r="R13" s="7" t="str">
        <v>Yes</v>
      </c>
      <c r="T13" s="7" t="str">
        <v>30</v>
      </c>
      <c r="U13" s="7" t="str">
        <v/>
      </c>
      <c r="V13" s="7" t="str">
        <v>SMALL</v>
      </c>
      <c r="W13" s="7" t="str">
        <v/>
      </c>
      <c r="X13" s="7" t="str">
        <v/>
      </c>
      <c r="Y13" s="7" t="str">
        <v/>
      </c>
      <c r="Z13" s="7" t="str">
        <v>JO</v>
      </c>
      <c r="AA13" s="7" t="str">
        <v/>
      </c>
      <c r="AB13" s="7" t="str">
        <v/>
      </c>
      <c r="AC13" s="7" t="str">
        <v/>
      </c>
      <c r="AD13" s="7" t="str">
        <v/>
      </c>
      <c r="AE13" s="7" t="str">
        <v/>
      </c>
      <c r="AF13" s="7" t="str">
        <v/>
      </c>
      <c r="AG13" s="7" t="str">
        <v/>
      </c>
      <c r="AH13" s="7" t="str">
        <v/>
      </c>
    </row>
    <row r="14" spans="1:34" s="7" customFormat="1" x14ac:dyDescent="0.45">
      <c r="A14" s="43"/>
      <c r="B14" s="19" t="str">
        <v>20000</v>
      </c>
      <c r="C14" s="19" t="str">
        <v>Trey Research</v>
      </c>
      <c r="D14" s="18" t="str">
        <v>103006</v>
      </c>
      <c r="E14" s="3" t="str">
        <v>2023-01-22</v>
      </c>
      <c r="F14" s="3" t="str">
        <v>2023-01-22</v>
      </c>
      <c r="G14" s="10" t="str">
        <v>2023-01-22</v>
      </c>
      <c r="H14" s="89">
        <v>1869.75</v>
      </c>
      <c r="I14" s="89">
        <v>-1869.75</v>
      </c>
      <c r="J14" s="89">
        <v>0</v>
      </c>
      <c r="K14" s="102">
        <v>8</v>
      </c>
      <c r="L14" s="91">
        <v>921</v>
      </c>
      <c r="M14" s="93" t="str">
        <v>Over 150 days</v>
      </c>
      <c r="N14" s="95">
        <v>0</v>
      </c>
      <c r="O14" s="95">
        <v>0</v>
      </c>
      <c r="P14" s="7" t="str">
        <v>20000 - Trey Research</v>
      </c>
      <c r="Q14" s="7" t="str">
        <v>Increase</v>
      </c>
      <c r="R14" s="7" t="str">
        <v>Yes</v>
      </c>
      <c r="T14" s="7" t="str">
        <v>40</v>
      </c>
      <c r="U14" s="7" t="str">
        <v/>
      </c>
      <c r="V14" s="7" t="str">
        <v>LARGE</v>
      </c>
      <c r="W14" s="7" t="str">
        <v/>
      </c>
      <c r="X14" s="7" t="str">
        <v/>
      </c>
      <c r="Y14" s="7" t="str">
        <v/>
      </c>
      <c r="Z14" s="7" t="str">
        <v>JO</v>
      </c>
      <c r="AA14" s="7" t="str">
        <v/>
      </c>
      <c r="AB14" s="7" t="str">
        <v/>
      </c>
      <c r="AC14" s="7" t="str">
        <v/>
      </c>
      <c r="AD14" s="7" t="str">
        <v/>
      </c>
      <c r="AE14" s="7" t="str">
        <v/>
      </c>
      <c r="AF14" s="7" t="str">
        <v/>
      </c>
      <c r="AG14" s="7" t="str">
        <v/>
      </c>
      <c r="AH14" s="7" t="str">
        <v/>
      </c>
    </row>
    <row r="15" spans="1:34" x14ac:dyDescent="0.45">
      <c r="B15" s="1" t="str">
        <v>10000</v>
      </c>
      <c r="C15" s="1" t="str">
        <v>Adatum Corporation</v>
      </c>
      <c r="D15" s="1" t="str">
        <v>103007</v>
      </c>
      <c r="E15" s="28" t="str">
        <v>2023-01-22</v>
      </c>
      <c r="F15" s="28" t="str">
        <v>2023-01-22</v>
      </c>
      <c r="G15" s="28" t="str">
        <v>2023-01-22</v>
      </c>
      <c r="H15" s="90">
        <v>8900.5</v>
      </c>
      <c r="I15" s="90">
        <v>-8900.5</v>
      </c>
      <c r="J15" s="90">
        <v>0</v>
      </c>
      <c r="K15" s="1">
        <v>10</v>
      </c>
      <c r="L15" s="92">
        <v>921</v>
      </c>
      <c r="M15" s="94" t="str">
        <v>Over 150 days</v>
      </c>
      <c r="N15" s="96">
        <v>0</v>
      </c>
      <c r="O15" s="96">
        <v>0</v>
      </c>
      <c r="P15" s="39" t="str">
        <v>10000 - Adatum Corporation</v>
      </c>
      <c r="Q15" s="39" t="str">
        <v>Increase</v>
      </c>
      <c r="R15" s="39" t="str">
        <v>Yes</v>
      </c>
      <c r="T15" s="39" t="str">
        <v>40</v>
      </c>
      <c r="U15" s="1" t="str">
        <v/>
      </c>
      <c r="V15" s="1" t="str">
        <v>MEDIUM</v>
      </c>
      <c r="W15" s="1" t="str">
        <v/>
      </c>
      <c r="X15" s="1" t="str">
        <v/>
      </c>
      <c r="Y15" s="1" t="str">
        <v/>
      </c>
      <c r="Z15" s="1" t="str">
        <v>JO</v>
      </c>
      <c r="AA15" s="1" t="str">
        <v/>
      </c>
      <c r="AB15" s="1" t="str">
        <v/>
      </c>
      <c r="AC15" s="1" t="str">
        <v/>
      </c>
      <c r="AD15" s="1" t="str">
        <v/>
      </c>
      <c r="AE15" s="1" t="str">
        <v/>
      </c>
      <c r="AF15" s="1" t="str">
        <v/>
      </c>
      <c r="AG15" s="1" t="str">
        <v/>
      </c>
      <c r="AH15" s="1" t="str">
        <v/>
      </c>
    </row>
    <row r="16" spans="1:34" x14ac:dyDescent="0.45">
      <c r="B16" s="1" t="str">
        <v>50000</v>
      </c>
      <c r="C16" s="1" t="str">
        <v>Relecloud</v>
      </c>
      <c r="D16" s="1" t="str">
        <v>103008</v>
      </c>
      <c r="E16" s="28" t="str">
        <v>2023-01-24</v>
      </c>
      <c r="F16" s="28" t="str">
        <v>2023-01-24</v>
      </c>
      <c r="G16" s="28" t="str">
        <v>2023-01-24</v>
      </c>
      <c r="H16" s="90">
        <v>2110.5</v>
      </c>
      <c r="I16" s="90">
        <v>-2110.5</v>
      </c>
      <c r="J16" s="90">
        <v>0</v>
      </c>
      <c r="K16" s="1">
        <v>16</v>
      </c>
      <c r="L16" s="92">
        <v>919</v>
      </c>
      <c r="M16" s="94" t="str">
        <v>Over 150 days</v>
      </c>
      <c r="N16" s="96">
        <v>0</v>
      </c>
      <c r="O16" s="96">
        <v>0</v>
      </c>
      <c r="P16" s="39" t="str">
        <v>50000 - Relecloud</v>
      </c>
      <c r="Q16" s="39" t="str">
        <v>Increase</v>
      </c>
      <c r="R16" s="39" t="str">
        <v>Yes</v>
      </c>
      <c r="T16" s="39" t="str">
        <v>40</v>
      </c>
      <c r="U16" s="1" t="str">
        <v>OFFICE</v>
      </c>
      <c r="V16" s="1" t="str">
        <v>MEDIUM</v>
      </c>
      <c r="W16" s="1" t="str">
        <v/>
      </c>
      <c r="X16" s="1" t="str">
        <v/>
      </c>
      <c r="Y16" s="1" t="str">
        <v/>
      </c>
      <c r="Z16" s="1" t="str">
        <v>JO</v>
      </c>
      <c r="AA16" s="1" t="str">
        <v/>
      </c>
      <c r="AB16" s="1" t="str">
        <v/>
      </c>
      <c r="AC16" s="1" t="str">
        <v/>
      </c>
      <c r="AD16" s="1" t="str">
        <v/>
      </c>
      <c r="AE16" s="1" t="str">
        <v/>
      </c>
      <c r="AF16" s="1" t="str">
        <v/>
      </c>
      <c r="AG16" s="1" t="str">
        <v/>
      </c>
      <c r="AH16" s="1" t="str">
        <v/>
      </c>
    </row>
    <row r="17" spans="2:34" x14ac:dyDescent="0.45">
      <c r="B17" s="1" t="str">
        <v>30000</v>
      </c>
      <c r="C17" s="1" t="str">
        <v>School of Fine Art</v>
      </c>
      <c r="D17" s="1" t="str">
        <v>103009</v>
      </c>
      <c r="E17" s="28" t="str">
        <v>2023-01-25</v>
      </c>
      <c r="F17" s="28" t="str">
        <v>2023-01-25</v>
      </c>
      <c r="G17" s="28" t="str">
        <v>2023-01-25</v>
      </c>
      <c r="H17" s="90">
        <v>249.2</v>
      </c>
      <c r="I17" s="90">
        <v>-249.2</v>
      </c>
      <c r="J17" s="90">
        <v>0</v>
      </c>
      <c r="K17" s="1">
        <v>13</v>
      </c>
      <c r="L17" s="92">
        <v>918</v>
      </c>
      <c r="M17" s="94" t="str">
        <v>Over 150 days</v>
      </c>
      <c r="N17" s="96">
        <v>0</v>
      </c>
      <c r="O17" s="96">
        <v>0</v>
      </c>
      <c r="P17" s="39" t="str">
        <v>30000 - School of Fine Art</v>
      </c>
      <c r="Q17" s="39" t="str">
        <v>Increase</v>
      </c>
      <c r="R17" s="39" t="str">
        <v>Yes</v>
      </c>
      <c r="T17" s="39" t="str">
        <v>70</v>
      </c>
      <c r="U17" s="1" t="str">
        <v>HOME</v>
      </c>
      <c r="V17" s="1" t="str">
        <v>MEDIUM</v>
      </c>
      <c r="W17" s="1" t="str">
        <v/>
      </c>
      <c r="X17" s="1" t="str">
        <v/>
      </c>
      <c r="Y17" s="1" t="str">
        <v/>
      </c>
      <c r="Z17" s="1" t="str">
        <v>JO</v>
      </c>
      <c r="AA17" s="1" t="str">
        <v/>
      </c>
      <c r="AB17" s="1" t="str">
        <v/>
      </c>
      <c r="AC17" s="1" t="str">
        <v/>
      </c>
      <c r="AD17" s="1" t="str">
        <v/>
      </c>
      <c r="AE17" s="1" t="str">
        <v/>
      </c>
      <c r="AF17" s="1" t="str">
        <v/>
      </c>
      <c r="AG17" s="1" t="str">
        <v/>
      </c>
      <c r="AH17" s="1" t="str">
        <v/>
      </c>
    </row>
    <row r="18" spans="2:34" x14ac:dyDescent="0.45">
      <c r="B18" s="1" t="str">
        <v>40000</v>
      </c>
      <c r="C18" s="1" t="str">
        <v>Alpine Ski House</v>
      </c>
      <c r="D18" s="1" t="str">
        <v>103010</v>
      </c>
      <c r="E18" s="28" t="str">
        <v>2023-01-25</v>
      </c>
      <c r="F18" s="28" t="str">
        <v>2023-01-25</v>
      </c>
      <c r="G18" s="28" t="str">
        <v>2023-01-25</v>
      </c>
      <c r="H18" s="90">
        <v>2494.1999999999998</v>
      </c>
      <c r="I18" s="90">
        <v>-2494.1999999999998</v>
      </c>
      <c r="J18" s="90">
        <v>0</v>
      </c>
      <c r="K18" s="1">
        <v>18</v>
      </c>
      <c r="L18" s="92">
        <v>918</v>
      </c>
      <c r="M18" s="94" t="str">
        <v>Over 150 days</v>
      </c>
      <c r="N18" s="96">
        <v>0</v>
      </c>
      <c r="O18" s="96">
        <v>0</v>
      </c>
      <c r="P18" s="39" t="str">
        <v>40000 - Alpine Ski House</v>
      </c>
      <c r="Q18" s="39" t="str">
        <v>Increase</v>
      </c>
      <c r="R18" s="39" t="str">
        <v>Yes</v>
      </c>
      <c r="T18" s="39" t="str">
        <v>30</v>
      </c>
      <c r="U18" s="1" t="str">
        <v/>
      </c>
      <c r="V18" s="1" t="str">
        <v>SMALL</v>
      </c>
      <c r="W18" s="1" t="str">
        <v/>
      </c>
      <c r="X18" s="1" t="str">
        <v/>
      </c>
      <c r="Y18" s="1" t="str">
        <v/>
      </c>
      <c r="Z18" s="1" t="str">
        <v>JO</v>
      </c>
      <c r="AA18" s="1" t="str">
        <v/>
      </c>
      <c r="AB18" s="1" t="str">
        <v/>
      </c>
      <c r="AC18" s="1" t="str">
        <v/>
      </c>
      <c r="AD18" s="1" t="str">
        <v/>
      </c>
      <c r="AE18" s="1" t="str">
        <v/>
      </c>
      <c r="AF18" s="1" t="str">
        <v/>
      </c>
      <c r="AG18" s="1" t="str">
        <v/>
      </c>
      <c r="AH18" s="1" t="str">
        <v/>
      </c>
    </row>
    <row r="19" spans="2:34" x14ac:dyDescent="0.45">
      <c r="B19" s="1" t="str">
        <v>20000</v>
      </c>
      <c r="C19" s="1" t="str">
        <v>Trey Research</v>
      </c>
      <c r="D19" s="1" t="str">
        <v>103011</v>
      </c>
      <c r="E19" s="28" t="str">
        <v>2023-01-27</v>
      </c>
      <c r="F19" s="28" t="str">
        <v>2023-01-27</v>
      </c>
      <c r="G19" s="28" t="str">
        <v>2023-01-27</v>
      </c>
      <c r="H19" s="90">
        <v>625.5</v>
      </c>
      <c r="I19" s="90">
        <v>-625.5</v>
      </c>
      <c r="J19" s="90">
        <v>0</v>
      </c>
      <c r="K19" s="1">
        <v>8</v>
      </c>
      <c r="L19" s="92">
        <v>916</v>
      </c>
      <c r="M19" s="94" t="str">
        <v>Over 150 days</v>
      </c>
      <c r="N19" s="96">
        <v>0</v>
      </c>
      <c r="O19" s="96">
        <v>0</v>
      </c>
      <c r="P19" s="39" t="str">
        <v>20000 - Trey Research</v>
      </c>
      <c r="Q19" s="39" t="str">
        <v>Increase</v>
      </c>
      <c r="R19" s="39" t="str">
        <v>Yes</v>
      </c>
      <c r="T19" s="39" t="str">
        <v>40</v>
      </c>
      <c r="U19" s="1" t="str">
        <v/>
      </c>
      <c r="V19" s="1" t="str">
        <v>LARGE</v>
      </c>
      <c r="W19" s="1" t="str">
        <v/>
      </c>
      <c r="X19" s="1" t="str">
        <v/>
      </c>
      <c r="Y19" s="1" t="str">
        <v/>
      </c>
      <c r="Z19" s="1" t="str">
        <v>JO</v>
      </c>
      <c r="AA19" s="1" t="str">
        <v/>
      </c>
      <c r="AB19" s="1" t="str">
        <v/>
      </c>
      <c r="AC19" s="1" t="str">
        <v/>
      </c>
      <c r="AD19" s="1" t="str">
        <v/>
      </c>
      <c r="AE19" s="1" t="str">
        <v/>
      </c>
      <c r="AF19" s="1" t="str">
        <v/>
      </c>
      <c r="AG19" s="1" t="str">
        <v/>
      </c>
      <c r="AH19" s="1" t="str">
        <v/>
      </c>
    </row>
    <row r="20" spans="2:34" x14ac:dyDescent="0.45">
      <c r="B20" s="1" t="str">
        <v>30000</v>
      </c>
      <c r="C20" s="1" t="str">
        <v>School of Fine Art</v>
      </c>
      <c r="D20" s="1" t="str">
        <v>103012</v>
      </c>
      <c r="E20" s="28" t="str">
        <v>2023-01-28</v>
      </c>
      <c r="F20" s="28" t="str">
        <v>2023-01-28</v>
      </c>
      <c r="G20" s="28" t="str">
        <v>2023-01-28</v>
      </c>
      <c r="H20" s="90">
        <v>6935</v>
      </c>
      <c r="I20" s="90">
        <v>-6935</v>
      </c>
      <c r="J20" s="90">
        <v>0</v>
      </c>
      <c r="K20" s="1">
        <v>13</v>
      </c>
      <c r="L20" s="92">
        <v>915</v>
      </c>
      <c r="M20" s="94" t="str">
        <v>Over 150 days</v>
      </c>
      <c r="N20" s="96">
        <v>0</v>
      </c>
      <c r="O20" s="96">
        <v>0</v>
      </c>
      <c r="P20" s="39" t="str">
        <v>30000 - School of Fine Art</v>
      </c>
      <c r="Q20" s="39" t="str">
        <v>Increase</v>
      </c>
      <c r="R20" s="39" t="str">
        <v>Yes</v>
      </c>
      <c r="T20" s="39" t="str">
        <v>70</v>
      </c>
      <c r="U20" s="1" t="str">
        <v>HOME</v>
      </c>
      <c r="V20" s="1" t="str">
        <v>MEDIUM</v>
      </c>
      <c r="W20" s="1" t="str">
        <v/>
      </c>
      <c r="X20" s="1" t="str">
        <v/>
      </c>
      <c r="Y20" s="1" t="str">
        <v/>
      </c>
      <c r="Z20" s="1" t="str">
        <v>JO</v>
      </c>
      <c r="AA20" s="1" t="str">
        <v/>
      </c>
      <c r="AB20" s="1" t="str">
        <v/>
      </c>
      <c r="AC20" s="1" t="str">
        <v/>
      </c>
      <c r="AD20" s="1" t="str">
        <v/>
      </c>
      <c r="AE20" s="1" t="str">
        <v/>
      </c>
      <c r="AF20" s="1" t="str">
        <v/>
      </c>
      <c r="AG20" s="1" t="str">
        <v/>
      </c>
      <c r="AH20" s="1" t="str">
        <v/>
      </c>
    </row>
    <row r="21" spans="2:34" x14ac:dyDescent="0.45">
      <c r="B21" s="1" t="str">
        <v>50000</v>
      </c>
      <c r="C21" s="1" t="str">
        <v>Relecloud</v>
      </c>
      <c r="D21" s="1" t="str">
        <v>103013</v>
      </c>
      <c r="E21" s="28" t="str">
        <v>2023-01-31</v>
      </c>
      <c r="F21" s="28" t="str">
        <v>2023-01-31</v>
      </c>
      <c r="G21" s="28" t="str">
        <v>2023-01-31</v>
      </c>
      <c r="H21" s="90">
        <v>1676.5</v>
      </c>
      <c r="I21" s="90">
        <v>-1676.5</v>
      </c>
      <c r="J21" s="90">
        <v>0</v>
      </c>
      <c r="K21" s="1">
        <v>16</v>
      </c>
      <c r="L21" s="92">
        <v>912</v>
      </c>
      <c r="M21" s="94" t="str">
        <v>Over 150 days</v>
      </c>
      <c r="N21" s="96">
        <v>0</v>
      </c>
      <c r="O21" s="96">
        <v>0</v>
      </c>
      <c r="P21" s="39" t="str">
        <v>50000 - Relecloud</v>
      </c>
      <c r="Q21" s="39" t="str">
        <v>Increase</v>
      </c>
      <c r="R21" s="39" t="str">
        <v>Yes</v>
      </c>
      <c r="T21" s="39" t="str">
        <v>40</v>
      </c>
      <c r="U21" s="1" t="str">
        <v>OFFICE</v>
      </c>
      <c r="V21" s="1" t="str">
        <v>MEDIUM</v>
      </c>
      <c r="W21" s="1" t="str">
        <v/>
      </c>
      <c r="X21" s="1" t="str">
        <v/>
      </c>
      <c r="Y21" s="1" t="str">
        <v/>
      </c>
      <c r="Z21" s="1" t="str">
        <v>JO</v>
      </c>
      <c r="AA21" s="1" t="str">
        <v/>
      </c>
      <c r="AB21" s="1" t="str">
        <v/>
      </c>
      <c r="AC21" s="1" t="str">
        <v/>
      </c>
      <c r="AD21" s="1" t="str">
        <v/>
      </c>
      <c r="AE21" s="1" t="str">
        <v/>
      </c>
      <c r="AF21" s="1" t="str">
        <v/>
      </c>
      <c r="AG21" s="1" t="str">
        <v/>
      </c>
      <c r="AH21" s="1" t="str">
        <v/>
      </c>
    </row>
    <row r="22" spans="2:34" x14ac:dyDescent="0.45">
      <c r="B22" s="1" t="str">
        <v>30000</v>
      </c>
      <c r="C22" s="1" t="str">
        <v>School of Fine Art</v>
      </c>
      <c r="D22" s="1" t="str">
        <v>103014</v>
      </c>
      <c r="E22" s="28" t="str">
        <v>2023-02-01</v>
      </c>
      <c r="F22" s="28" t="str">
        <v>2023-02-01</v>
      </c>
      <c r="G22" s="28" t="str">
        <v>2023-02-01</v>
      </c>
      <c r="H22" s="90">
        <v>741.6</v>
      </c>
      <c r="I22" s="90">
        <v>-741.6</v>
      </c>
      <c r="J22" s="90">
        <v>0</v>
      </c>
      <c r="K22" s="1">
        <v>13</v>
      </c>
      <c r="L22" s="92">
        <v>911</v>
      </c>
      <c r="M22" s="94" t="str">
        <v>Over 150 days</v>
      </c>
      <c r="N22" s="96">
        <v>0</v>
      </c>
      <c r="O22" s="96">
        <v>0</v>
      </c>
      <c r="P22" s="39" t="str">
        <v>30000 - School of Fine Art</v>
      </c>
      <c r="Q22" s="39" t="str">
        <v>Increase</v>
      </c>
      <c r="R22" s="39" t="str">
        <v>Yes</v>
      </c>
      <c r="T22" s="39" t="str">
        <v>70</v>
      </c>
      <c r="U22" s="1" t="str">
        <v>HOME</v>
      </c>
      <c r="V22" s="1" t="str">
        <v>MEDIUM</v>
      </c>
      <c r="W22" s="1" t="str">
        <v/>
      </c>
      <c r="X22" s="1" t="str">
        <v/>
      </c>
      <c r="Y22" s="1" t="str">
        <v/>
      </c>
      <c r="Z22" s="1" t="str">
        <v>JO</v>
      </c>
      <c r="AA22" s="1" t="str">
        <v/>
      </c>
      <c r="AB22" s="1" t="str">
        <v/>
      </c>
      <c r="AC22" s="1" t="str">
        <v/>
      </c>
      <c r="AD22" s="1" t="str">
        <v/>
      </c>
      <c r="AE22" s="1" t="str">
        <v/>
      </c>
      <c r="AF22" s="1" t="str">
        <v/>
      </c>
      <c r="AG22" s="1" t="str">
        <v/>
      </c>
      <c r="AH22" s="1" t="str">
        <v/>
      </c>
    </row>
    <row r="23" spans="2:34" x14ac:dyDescent="0.45">
      <c r="B23" s="1" t="str">
        <v>20000</v>
      </c>
      <c r="C23" s="1" t="str">
        <v>Trey Research</v>
      </c>
      <c r="D23" s="1" t="str">
        <v>103015</v>
      </c>
      <c r="E23" s="28" t="str">
        <v>2023-02-16</v>
      </c>
      <c r="F23" s="28" t="str">
        <v>2023-02-16</v>
      </c>
      <c r="G23" s="28" t="str">
        <v>2023-02-16</v>
      </c>
      <c r="H23" s="90">
        <v>133.5</v>
      </c>
      <c r="I23" s="90">
        <v>-133.5</v>
      </c>
      <c r="J23" s="90">
        <v>0</v>
      </c>
      <c r="K23" s="1">
        <v>8</v>
      </c>
      <c r="L23" s="92">
        <v>896</v>
      </c>
      <c r="M23" s="94" t="str">
        <v>Over 150 days</v>
      </c>
      <c r="N23" s="96">
        <v>0</v>
      </c>
      <c r="O23" s="96">
        <v>0</v>
      </c>
      <c r="P23" s="39" t="str">
        <v>20000 - Trey Research</v>
      </c>
      <c r="Q23" s="39" t="str">
        <v>Increase</v>
      </c>
      <c r="R23" s="39" t="str">
        <v>Yes</v>
      </c>
      <c r="T23" s="39" t="str">
        <v>40</v>
      </c>
      <c r="U23" s="1" t="str">
        <v/>
      </c>
      <c r="V23" s="1" t="str">
        <v>LARGE</v>
      </c>
      <c r="W23" s="1" t="str">
        <v/>
      </c>
      <c r="X23" s="1" t="str">
        <v/>
      </c>
      <c r="Y23" s="1" t="str">
        <v/>
      </c>
      <c r="Z23" s="1" t="str">
        <v>JO</v>
      </c>
      <c r="AA23" s="1" t="str">
        <v/>
      </c>
      <c r="AB23" s="1" t="str">
        <v/>
      </c>
      <c r="AC23" s="1" t="str">
        <v/>
      </c>
      <c r="AD23" s="1" t="str">
        <v/>
      </c>
      <c r="AE23" s="1" t="str">
        <v/>
      </c>
      <c r="AF23" s="1" t="str">
        <v/>
      </c>
      <c r="AG23" s="1" t="str">
        <v/>
      </c>
      <c r="AH23" s="1" t="str">
        <v/>
      </c>
    </row>
    <row r="24" spans="2:34" x14ac:dyDescent="0.45">
      <c r="B24" s="1" t="str">
        <v>10000</v>
      </c>
      <c r="C24" s="1" t="str">
        <v>Adatum Corporation</v>
      </c>
      <c r="D24" s="1" t="str">
        <v>103016</v>
      </c>
      <c r="E24" s="28" t="str">
        <v>2023-02-16</v>
      </c>
      <c r="F24" s="28" t="str">
        <v>2023-02-16</v>
      </c>
      <c r="G24" s="28" t="str">
        <v>2023-02-16</v>
      </c>
      <c r="H24" s="90">
        <v>625.5</v>
      </c>
      <c r="I24" s="90">
        <v>-625.5</v>
      </c>
      <c r="J24" s="90">
        <v>0</v>
      </c>
      <c r="K24" s="1">
        <v>10</v>
      </c>
      <c r="L24" s="92">
        <v>896</v>
      </c>
      <c r="M24" s="94" t="str">
        <v>Over 150 days</v>
      </c>
      <c r="N24" s="96">
        <v>0</v>
      </c>
      <c r="O24" s="96">
        <v>0</v>
      </c>
      <c r="P24" s="39" t="str">
        <v>10000 - Adatum Corporation</v>
      </c>
      <c r="Q24" s="39" t="str">
        <v>Increase</v>
      </c>
      <c r="R24" s="39" t="str">
        <v>Yes</v>
      </c>
      <c r="T24" s="39" t="str">
        <v>40</v>
      </c>
      <c r="U24" s="1" t="str">
        <v/>
      </c>
      <c r="V24" s="1" t="str">
        <v>MEDIUM</v>
      </c>
      <c r="W24" s="1" t="str">
        <v/>
      </c>
      <c r="X24" s="1" t="str">
        <v/>
      </c>
      <c r="Y24" s="1" t="str">
        <v/>
      </c>
      <c r="Z24" s="1" t="str">
        <v>JO</v>
      </c>
      <c r="AA24" s="1" t="str">
        <v/>
      </c>
      <c r="AB24" s="1" t="str">
        <v/>
      </c>
      <c r="AC24" s="1" t="str">
        <v/>
      </c>
      <c r="AD24" s="1" t="str">
        <v/>
      </c>
      <c r="AE24" s="1" t="str">
        <v/>
      </c>
      <c r="AF24" s="1" t="str">
        <v/>
      </c>
      <c r="AG24" s="1" t="str">
        <v/>
      </c>
      <c r="AH24" s="1" t="str">
        <v/>
      </c>
    </row>
    <row r="25" spans="2:34" x14ac:dyDescent="0.45">
      <c r="B25" s="1" t="str">
        <v>30000</v>
      </c>
      <c r="C25" s="1" t="str">
        <v>School of Fine Art</v>
      </c>
      <c r="D25" s="1" t="str">
        <v>103017</v>
      </c>
      <c r="E25" s="28" t="str">
        <v>2023-02-18</v>
      </c>
      <c r="F25" s="28" t="str">
        <v>2023-02-18</v>
      </c>
      <c r="G25" s="28" t="str">
        <v>2023-02-18</v>
      </c>
      <c r="H25" s="90">
        <v>125.1</v>
      </c>
      <c r="I25" s="90">
        <v>-125.1</v>
      </c>
      <c r="J25" s="90">
        <v>0</v>
      </c>
      <c r="K25" s="1">
        <v>13</v>
      </c>
      <c r="L25" s="92">
        <v>894</v>
      </c>
      <c r="M25" s="94" t="str">
        <v>Over 150 days</v>
      </c>
      <c r="N25" s="96">
        <v>0</v>
      </c>
      <c r="O25" s="96">
        <v>0</v>
      </c>
      <c r="P25" s="39" t="str">
        <v>30000 - School of Fine Art</v>
      </c>
      <c r="Q25" s="39" t="str">
        <v>Increase</v>
      </c>
      <c r="R25" s="39" t="str">
        <v>Yes</v>
      </c>
      <c r="T25" s="39" t="str">
        <v>70</v>
      </c>
      <c r="U25" s="1" t="str">
        <v>HOME</v>
      </c>
      <c r="V25" s="1" t="str">
        <v>MEDIUM</v>
      </c>
      <c r="W25" s="1" t="str">
        <v/>
      </c>
      <c r="X25" s="1" t="str">
        <v/>
      </c>
      <c r="Y25" s="1" t="str">
        <v/>
      </c>
      <c r="Z25" s="1" t="str">
        <v>JO</v>
      </c>
      <c r="AA25" s="1" t="str">
        <v/>
      </c>
      <c r="AB25" s="1" t="str">
        <v/>
      </c>
      <c r="AC25" s="1" t="str">
        <v/>
      </c>
      <c r="AD25" s="1" t="str">
        <v/>
      </c>
      <c r="AE25" s="1" t="str">
        <v/>
      </c>
      <c r="AF25" s="1" t="str">
        <v/>
      </c>
      <c r="AG25" s="1" t="str">
        <v/>
      </c>
      <c r="AH25" s="1" t="str">
        <v/>
      </c>
    </row>
    <row r="26" spans="2:34" x14ac:dyDescent="0.45">
      <c r="B26" s="1" t="str">
        <v>40000</v>
      </c>
      <c r="C26" s="1" t="str">
        <v>Alpine Ski House</v>
      </c>
      <c r="D26" s="1" t="str">
        <v>103018</v>
      </c>
      <c r="E26" s="28" t="str">
        <v>2023-02-19</v>
      </c>
      <c r="F26" s="28" t="str">
        <v>2023-02-19</v>
      </c>
      <c r="G26" s="28" t="str">
        <v>2023-02-19</v>
      </c>
      <c r="H26" s="90">
        <v>250.2</v>
      </c>
      <c r="I26" s="90">
        <v>-250.2</v>
      </c>
      <c r="J26" s="90">
        <v>0</v>
      </c>
      <c r="K26" s="1">
        <v>18</v>
      </c>
      <c r="L26" s="92">
        <v>893</v>
      </c>
      <c r="M26" s="94" t="str">
        <v>Over 150 days</v>
      </c>
      <c r="N26" s="96">
        <v>0</v>
      </c>
      <c r="O26" s="96">
        <v>0</v>
      </c>
      <c r="P26" s="39" t="str">
        <v>40000 - Alpine Ski House</v>
      </c>
      <c r="Q26" s="39" t="str">
        <v>Increase</v>
      </c>
      <c r="R26" s="39" t="str">
        <v>Yes</v>
      </c>
      <c r="T26" s="39" t="str">
        <v>30</v>
      </c>
      <c r="U26" s="1" t="str">
        <v/>
      </c>
      <c r="V26" s="1" t="str">
        <v>SMALL</v>
      </c>
      <c r="W26" s="1" t="str">
        <v/>
      </c>
      <c r="X26" s="1" t="str">
        <v/>
      </c>
      <c r="Y26" s="1" t="str">
        <v/>
      </c>
      <c r="Z26" s="1" t="str">
        <v>JO</v>
      </c>
      <c r="AA26" s="1" t="str">
        <v/>
      </c>
      <c r="AB26" s="1" t="str">
        <v/>
      </c>
      <c r="AC26" s="1" t="str">
        <v/>
      </c>
      <c r="AD26" s="1" t="str">
        <v/>
      </c>
      <c r="AE26" s="1" t="str">
        <v/>
      </c>
      <c r="AF26" s="1" t="str">
        <v/>
      </c>
      <c r="AG26" s="1" t="str">
        <v/>
      </c>
      <c r="AH26" s="1" t="str">
        <v/>
      </c>
    </row>
    <row r="27" spans="2:34" x14ac:dyDescent="0.45">
      <c r="B27" s="1" t="str">
        <v>20000</v>
      </c>
      <c r="C27" s="1" t="str">
        <v>Trey Research</v>
      </c>
      <c r="D27" s="1" t="str">
        <v>103019</v>
      </c>
      <c r="E27" s="28" t="str">
        <v>2023-02-20</v>
      </c>
      <c r="F27" s="28" t="str">
        <v>2023-02-20</v>
      </c>
      <c r="G27" s="28" t="str">
        <v>2023-02-20</v>
      </c>
      <c r="H27" s="90">
        <v>2026.13</v>
      </c>
      <c r="I27" s="90">
        <v>-2026.13</v>
      </c>
      <c r="J27" s="90">
        <v>0</v>
      </c>
      <c r="K27" s="1">
        <v>8</v>
      </c>
      <c r="L27" s="92">
        <v>892</v>
      </c>
      <c r="M27" s="94" t="str">
        <v>Over 150 days</v>
      </c>
      <c r="N27" s="96">
        <v>0</v>
      </c>
      <c r="O27" s="96">
        <v>0</v>
      </c>
      <c r="P27" s="39" t="str">
        <v>20000 - Trey Research</v>
      </c>
      <c r="Q27" s="39" t="str">
        <v>Increase</v>
      </c>
      <c r="R27" s="39" t="str">
        <v>Yes</v>
      </c>
      <c r="T27" s="39" t="str">
        <v>40</v>
      </c>
      <c r="U27" s="1" t="str">
        <v/>
      </c>
      <c r="V27" s="1" t="str">
        <v>LARGE</v>
      </c>
      <c r="W27" s="1" t="str">
        <v/>
      </c>
      <c r="X27" s="1" t="str">
        <v/>
      </c>
      <c r="Y27" s="1" t="str">
        <v/>
      </c>
      <c r="Z27" s="1" t="str">
        <v>JO</v>
      </c>
      <c r="AA27" s="1" t="str">
        <v/>
      </c>
      <c r="AB27" s="1" t="str">
        <v/>
      </c>
      <c r="AC27" s="1" t="str">
        <v/>
      </c>
      <c r="AD27" s="1" t="str">
        <v/>
      </c>
      <c r="AE27" s="1" t="str">
        <v/>
      </c>
      <c r="AF27" s="1" t="str">
        <v/>
      </c>
      <c r="AG27" s="1" t="str">
        <v/>
      </c>
      <c r="AH27" s="1" t="str">
        <v/>
      </c>
    </row>
    <row r="28" spans="2:34" x14ac:dyDescent="0.45">
      <c r="B28" s="1" t="str">
        <v>10000</v>
      </c>
      <c r="C28" s="1" t="str">
        <v>Adatum Corporation</v>
      </c>
      <c r="D28" s="1" t="str">
        <v>103020</v>
      </c>
      <c r="E28" s="28" t="str">
        <v>2023-02-20</v>
      </c>
      <c r="F28" s="28" t="str">
        <v>2023-02-20</v>
      </c>
      <c r="G28" s="28" t="str">
        <v>2023-02-20</v>
      </c>
      <c r="H28" s="90">
        <v>10524</v>
      </c>
      <c r="I28" s="90">
        <v>-10524</v>
      </c>
      <c r="J28" s="90">
        <v>0</v>
      </c>
      <c r="K28" s="1">
        <v>10</v>
      </c>
      <c r="L28" s="92">
        <v>892</v>
      </c>
      <c r="M28" s="94" t="str">
        <v>Over 150 days</v>
      </c>
      <c r="N28" s="96">
        <v>0</v>
      </c>
      <c r="O28" s="96">
        <v>0</v>
      </c>
      <c r="P28" s="39" t="str">
        <v>10000 - Adatum Corporation</v>
      </c>
      <c r="Q28" s="39" t="str">
        <v>Increase</v>
      </c>
      <c r="R28" s="39" t="str">
        <v>Yes</v>
      </c>
      <c r="T28" s="39" t="str">
        <v>40</v>
      </c>
      <c r="U28" s="1" t="str">
        <v/>
      </c>
      <c r="V28" s="1" t="str">
        <v>MEDIUM</v>
      </c>
      <c r="W28" s="1" t="str">
        <v/>
      </c>
      <c r="X28" s="1" t="str">
        <v/>
      </c>
      <c r="Y28" s="1" t="str">
        <v/>
      </c>
      <c r="Z28" s="1" t="str">
        <v>JO</v>
      </c>
      <c r="AA28" s="1" t="str">
        <v/>
      </c>
      <c r="AB28" s="1" t="str">
        <v/>
      </c>
      <c r="AC28" s="1" t="str">
        <v/>
      </c>
      <c r="AD28" s="1" t="str">
        <v/>
      </c>
      <c r="AE28" s="1" t="str">
        <v/>
      </c>
      <c r="AF28" s="1" t="str">
        <v/>
      </c>
      <c r="AG28" s="1" t="str">
        <v/>
      </c>
      <c r="AH28" s="1" t="str">
        <v/>
      </c>
    </row>
    <row r="29" spans="2:34" x14ac:dyDescent="0.45">
      <c r="B29" s="1" t="str">
        <v>50000</v>
      </c>
      <c r="C29" s="1" t="str">
        <v>Relecloud</v>
      </c>
      <c r="D29" s="1" t="str">
        <v>103021</v>
      </c>
      <c r="E29" s="28" t="str">
        <v>2023-02-21</v>
      </c>
      <c r="F29" s="28" t="str">
        <v>2023-02-21</v>
      </c>
      <c r="G29" s="28" t="str">
        <v>2023-02-21</v>
      </c>
      <c r="H29" s="90">
        <v>3122.25</v>
      </c>
      <c r="I29" s="90">
        <v>-3122.25</v>
      </c>
      <c r="J29" s="90">
        <v>0</v>
      </c>
      <c r="K29" s="1">
        <v>16</v>
      </c>
      <c r="L29" s="92">
        <v>891</v>
      </c>
      <c r="M29" s="94" t="str">
        <v>Over 150 days</v>
      </c>
      <c r="N29" s="96">
        <v>0</v>
      </c>
      <c r="O29" s="96">
        <v>0</v>
      </c>
      <c r="P29" s="39" t="str">
        <v>50000 - Relecloud</v>
      </c>
      <c r="Q29" s="39" t="str">
        <v>Increase</v>
      </c>
      <c r="R29" s="39" t="str">
        <v>Yes</v>
      </c>
      <c r="T29" s="39" t="str">
        <v>40</v>
      </c>
      <c r="U29" s="1" t="str">
        <v>OFFICE</v>
      </c>
      <c r="V29" s="1" t="str">
        <v>MEDIUM</v>
      </c>
      <c r="W29" s="1" t="str">
        <v/>
      </c>
      <c r="X29" s="1" t="str">
        <v/>
      </c>
      <c r="Y29" s="1" t="str">
        <v/>
      </c>
      <c r="Z29" s="1" t="str">
        <v>JO</v>
      </c>
      <c r="AA29" s="1" t="str">
        <v/>
      </c>
      <c r="AB29" s="1" t="str">
        <v/>
      </c>
      <c r="AC29" s="1" t="str">
        <v/>
      </c>
      <c r="AD29" s="1" t="str">
        <v/>
      </c>
      <c r="AE29" s="1" t="str">
        <v/>
      </c>
      <c r="AF29" s="1" t="str">
        <v/>
      </c>
      <c r="AG29" s="1" t="str">
        <v/>
      </c>
      <c r="AH29" s="1" t="str">
        <v/>
      </c>
    </row>
    <row r="30" spans="2:34" x14ac:dyDescent="0.45">
      <c r="B30" s="1" t="str">
        <v>40000</v>
      </c>
      <c r="C30" s="1" t="str">
        <v>Alpine Ski House</v>
      </c>
      <c r="D30" s="1" t="str">
        <v>103022</v>
      </c>
      <c r="E30" s="28" t="str">
        <v>2023-02-23</v>
      </c>
      <c r="F30" s="28" t="str">
        <v>2023-02-23</v>
      </c>
      <c r="G30" s="28" t="str">
        <v>2023-02-23</v>
      </c>
      <c r="H30" s="90">
        <v>2073.8000000000002</v>
      </c>
      <c r="I30" s="90">
        <v>-2073.8000000000002</v>
      </c>
      <c r="J30" s="90">
        <v>0</v>
      </c>
      <c r="K30" s="1">
        <v>18</v>
      </c>
      <c r="L30" s="92">
        <v>889</v>
      </c>
      <c r="M30" s="94" t="str">
        <v>Over 150 days</v>
      </c>
      <c r="N30" s="96">
        <v>0</v>
      </c>
      <c r="O30" s="96">
        <v>0</v>
      </c>
      <c r="P30" s="39" t="str">
        <v>40000 - Alpine Ski House</v>
      </c>
      <c r="Q30" s="39" t="str">
        <v>Increase</v>
      </c>
      <c r="R30" s="39" t="str">
        <v>Yes</v>
      </c>
      <c r="T30" s="39" t="str">
        <v>30</v>
      </c>
      <c r="U30" s="1" t="str">
        <v/>
      </c>
      <c r="V30" s="1" t="str">
        <v>SMALL</v>
      </c>
      <c r="W30" s="1" t="str">
        <v/>
      </c>
      <c r="X30" s="1" t="str">
        <v/>
      </c>
      <c r="Y30" s="1" t="str">
        <v/>
      </c>
      <c r="Z30" s="1" t="str">
        <v>JO</v>
      </c>
      <c r="AA30" s="1" t="str">
        <v/>
      </c>
      <c r="AB30" s="1" t="str">
        <v/>
      </c>
      <c r="AC30" s="1" t="str">
        <v/>
      </c>
      <c r="AD30" s="1" t="str">
        <v/>
      </c>
      <c r="AE30" s="1" t="str">
        <v/>
      </c>
      <c r="AF30" s="1" t="str">
        <v/>
      </c>
      <c r="AG30" s="1" t="str">
        <v/>
      </c>
      <c r="AH30" s="1" t="str">
        <v/>
      </c>
    </row>
    <row r="31" spans="2:34" x14ac:dyDescent="0.45">
      <c r="B31" s="1" t="str">
        <v>20000</v>
      </c>
      <c r="C31" s="1" t="str">
        <v>Trey Research</v>
      </c>
      <c r="D31" s="1" t="str">
        <v>103023</v>
      </c>
      <c r="E31" s="28" t="str">
        <v>2023-02-24</v>
      </c>
      <c r="F31" s="28" t="str">
        <v>2023-02-24</v>
      </c>
      <c r="G31" s="28" t="str">
        <v>2023-02-24</v>
      </c>
      <c r="H31" s="90">
        <v>781.88</v>
      </c>
      <c r="I31" s="90">
        <v>-781.88</v>
      </c>
      <c r="J31" s="90">
        <v>0</v>
      </c>
      <c r="K31" s="1">
        <v>8</v>
      </c>
      <c r="L31" s="92">
        <v>888</v>
      </c>
      <c r="M31" s="94" t="str">
        <v>Over 150 days</v>
      </c>
      <c r="N31" s="96">
        <v>0</v>
      </c>
      <c r="O31" s="96">
        <v>0</v>
      </c>
      <c r="P31" s="39" t="str">
        <v>20000 - Trey Research</v>
      </c>
      <c r="Q31" s="39" t="str">
        <v>Increase</v>
      </c>
      <c r="R31" s="39" t="str">
        <v>Yes</v>
      </c>
      <c r="T31" s="39" t="str">
        <v>40</v>
      </c>
      <c r="U31" s="1" t="str">
        <v/>
      </c>
      <c r="V31" s="1" t="str">
        <v>LARGE</v>
      </c>
      <c r="W31" s="1" t="str">
        <v/>
      </c>
      <c r="X31" s="1" t="str">
        <v/>
      </c>
      <c r="Y31" s="1" t="str">
        <v/>
      </c>
      <c r="Z31" s="1" t="str">
        <v>JO</v>
      </c>
      <c r="AA31" s="1" t="str">
        <v/>
      </c>
      <c r="AB31" s="1" t="str">
        <v/>
      </c>
      <c r="AC31" s="1" t="str">
        <v/>
      </c>
      <c r="AD31" s="1" t="str">
        <v/>
      </c>
      <c r="AE31" s="1" t="str">
        <v/>
      </c>
      <c r="AF31" s="1" t="str">
        <v/>
      </c>
      <c r="AG31" s="1" t="str">
        <v/>
      </c>
      <c r="AH31" s="1" t="str">
        <v/>
      </c>
    </row>
    <row r="32" spans="2:34" x14ac:dyDescent="0.45">
      <c r="B32" s="1" t="str">
        <v>30000</v>
      </c>
      <c r="C32" s="1" t="str">
        <v>School of Fine Art</v>
      </c>
      <c r="D32" s="1" t="str">
        <v>103024</v>
      </c>
      <c r="E32" s="28" t="str">
        <v>2023-02-24</v>
      </c>
      <c r="F32" s="28" t="str">
        <v>2023-02-24</v>
      </c>
      <c r="G32" s="28" t="str">
        <v>2023-02-24</v>
      </c>
      <c r="H32" s="90">
        <v>7120.5</v>
      </c>
      <c r="I32" s="90">
        <v>-7120.5</v>
      </c>
      <c r="J32" s="90">
        <v>0</v>
      </c>
      <c r="K32" s="1">
        <v>13</v>
      </c>
      <c r="L32" s="92">
        <v>888</v>
      </c>
      <c r="M32" s="94" t="str">
        <v>Over 150 days</v>
      </c>
      <c r="N32" s="96">
        <v>0</v>
      </c>
      <c r="O32" s="96">
        <v>0</v>
      </c>
      <c r="P32" s="39" t="str">
        <v>30000 - School of Fine Art</v>
      </c>
      <c r="Q32" s="39" t="str">
        <v>Increase</v>
      </c>
      <c r="R32" s="39" t="str">
        <v>Yes</v>
      </c>
      <c r="T32" s="39" t="str">
        <v>70</v>
      </c>
      <c r="U32" s="1" t="str">
        <v>HOME</v>
      </c>
      <c r="V32" s="1" t="str">
        <v>MEDIUM</v>
      </c>
      <c r="W32" s="1" t="str">
        <v/>
      </c>
      <c r="X32" s="1" t="str">
        <v/>
      </c>
      <c r="Y32" s="1" t="str">
        <v/>
      </c>
      <c r="Z32" s="1" t="str">
        <v>JO</v>
      </c>
      <c r="AA32" s="1" t="str">
        <v/>
      </c>
      <c r="AB32" s="1" t="str">
        <v/>
      </c>
      <c r="AC32" s="1" t="str">
        <v/>
      </c>
      <c r="AD32" s="1" t="str">
        <v/>
      </c>
      <c r="AE32" s="1" t="str">
        <v/>
      </c>
      <c r="AF32" s="1" t="str">
        <v/>
      </c>
      <c r="AG32" s="1" t="str">
        <v/>
      </c>
      <c r="AH32" s="1" t="str">
        <v/>
      </c>
    </row>
    <row r="33" spans="2:34" x14ac:dyDescent="0.45">
      <c r="B33" s="1" t="str">
        <v>30000</v>
      </c>
      <c r="C33" s="1" t="str">
        <v>School of Fine Art</v>
      </c>
      <c r="D33" s="1" t="str">
        <v>103025</v>
      </c>
      <c r="E33" s="28" t="str">
        <v>2023-02-28</v>
      </c>
      <c r="F33" s="28" t="str">
        <v>2023-02-28</v>
      </c>
      <c r="G33" s="28" t="str">
        <v>2023-02-28</v>
      </c>
      <c r="H33" s="90">
        <v>1358.1</v>
      </c>
      <c r="I33" s="90">
        <v>-1358.1</v>
      </c>
      <c r="J33" s="90">
        <v>0</v>
      </c>
      <c r="K33" s="1">
        <v>13</v>
      </c>
      <c r="L33" s="92">
        <v>884</v>
      </c>
      <c r="M33" s="94" t="str">
        <v>Over 150 days</v>
      </c>
      <c r="N33" s="96">
        <v>0</v>
      </c>
      <c r="O33" s="96">
        <v>0</v>
      </c>
      <c r="P33" s="39" t="str">
        <v>30000 - School of Fine Art</v>
      </c>
      <c r="Q33" s="39" t="str">
        <v>Increase</v>
      </c>
      <c r="R33" s="39" t="str">
        <v>Yes</v>
      </c>
      <c r="T33" s="39" t="str">
        <v>70</v>
      </c>
      <c r="U33" s="1" t="str">
        <v>HOME</v>
      </c>
      <c r="V33" s="1" t="str">
        <v>MEDIUM</v>
      </c>
      <c r="W33" s="1" t="str">
        <v/>
      </c>
      <c r="X33" s="1" t="str">
        <v/>
      </c>
      <c r="Y33" s="1" t="str">
        <v/>
      </c>
      <c r="Z33" s="1" t="str">
        <v>JO</v>
      </c>
      <c r="AA33" s="1" t="str">
        <v/>
      </c>
      <c r="AB33" s="1" t="str">
        <v/>
      </c>
      <c r="AC33" s="1" t="str">
        <v/>
      </c>
      <c r="AD33" s="1" t="str">
        <v/>
      </c>
      <c r="AE33" s="1" t="str">
        <v/>
      </c>
      <c r="AF33" s="1" t="str">
        <v/>
      </c>
      <c r="AG33" s="1" t="str">
        <v/>
      </c>
      <c r="AH33" s="1" t="str">
        <v/>
      </c>
    </row>
    <row r="34" spans="2:34" x14ac:dyDescent="0.45">
      <c r="B34" s="1" t="str">
        <v>50000</v>
      </c>
      <c r="C34" s="1" t="str">
        <v>Relecloud</v>
      </c>
      <c r="D34" s="1" t="str">
        <v>103026</v>
      </c>
      <c r="E34" s="28" t="str">
        <v>2023-02-28</v>
      </c>
      <c r="F34" s="28" t="str">
        <v>2023-02-28</v>
      </c>
      <c r="G34" s="28" t="str">
        <v>2023-02-28</v>
      </c>
      <c r="H34" s="90">
        <v>1676.5</v>
      </c>
      <c r="I34" s="90">
        <v>-1676.5</v>
      </c>
      <c r="J34" s="90">
        <v>0</v>
      </c>
      <c r="K34" s="1">
        <v>16</v>
      </c>
      <c r="L34" s="92">
        <v>884</v>
      </c>
      <c r="M34" s="94" t="str">
        <v>Over 150 days</v>
      </c>
      <c r="N34" s="96">
        <v>0</v>
      </c>
      <c r="O34" s="96">
        <v>0</v>
      </c>
      <c r="P34" s="39" t="str">
        <v>50000 - Relecloud</v>
      </c>
      <c r="Q34" s="39" t="str">
        <v>Increase</v>
      </c>
      <c r="R34" s="39" t="str">
        <v>Yes</v>
      </c>
      <c r="T34" s="39" t="str">
        <v>40</v>
      </c>
      <c r="U34" s="1" t="str">
        <v>OFFICE</v>
      </c>
      <c r="V34" s="1" t="str">
        <v>MEDIUM</v>
      </c>
      <c r="W34" s="1" t="str">
        <v/>
      </c>
      <c r="X34" s="1" t="str">
        <v/>
      </c>
      <c r="Y34" s="1" t="str">
        <v/>
      </c>
      <c r="Z34" s="1" t="str">
        <v>JO</v>
      </c>
      <c r="AA34" s="1" t="str">
        <v/>
      </c>
      <c r="AB34" s="1" t="str">
        <v/>
      </c>
      <c r="AC34" s="1" t="str">
        <v/>
      </c>
      <c r="AD34" s="1" t="str">
        <v/>
      </c>
      <c r="AE34" s="1" t="str">
        <v/>
      </c>
      <c r="AF34" s="1" t="str">
        <v/>
      </c>
      <c r="AG34" s="1" t="str">
        <v/>
      </c>
      <c r="AH34" s="1" t="str">
        <v/>
      </c>
    </row>
    <row r="35" spans="2:34" x14ac:dyDescent="0.45">
      <c r="B35" s="1" t="str">
        <v>20000</v>
      </c>
      <c r="C35" s="1" t="str">
        <v>Trey Research</v>
      </c>
      <c r="D35" s="1" t="str">
        <v>103027</v>
      </c>
      <c r="E35" s="28" t="str">
        <v>2023-03-17</v>
      </c>
      <c r="F35" s="28" t="str">
        <v>2023-03-17</v>
      </c>
      <c r="G35" s="28" t="str">
        <v>2023-03-17</v>
      </c>
      <c r="H35" s="90">
        <v>133.5</v>
      </c>
      <c r="I35" s="90">
        <v>-133.5</v>
      </c>
      <c r="J35" s="90">
        <v>0</v>
      </c>
      <c r="K35" s="1">
        <v>8</v>
      </c>
      <c r="L35" s="92">
        <v>867</v>
      </c>
      <c r="M35" s="94" t="str">
        <v>Over 150 days</v>
      </c>
      <c r="N35" s="96">
        <v>0</v>
      </c>
      <c r="O35" s="96">
        <v>0</v>
      </c>
      <c r="P35" s="39" t="str">
        <v>20000 - Trey Research</v>
      </c>
      <c r="Q35" s="39" t="str">
        <v>Increase</v>
      </c>
      <c r="R35" s="39" t="str">
        <v>Yes</v>
      </c>
      <c r="T35" s="39" t="str">
        <v>40</v>
      </c>
      <c r="U35" s="1" t="str">
        <v/>
      </c>
      <c r="V35" s="1" t="str">
        <v>LARGE</v>
      </c>
      <c r="W35" s="1" t="str">
        <v/>
      </c>
      <c r="X35" s="1" t="str">
        <v/>
      </c>
      <c r="Y35" s="1" t="str">
        <v/>
      </c>
      <c r="Z35" s="1" t="str">
        <v>JO</v>
      </c>
      <c r="AA35" s="1" t="str">
        <v/>
      </c>
      <c r="AB35" s="1" t="str">
        <v/>
      </c>
      <c r="AC35" s="1" t="str">
        <v/>
      </c>
      <c r="AD35" s="1" t="str">
        <v/>
      </c>
      <c r="AE35" s="1" t="str">
        <v/>
      </c>
      <c r="AF35" s="1" t="str">
        <v/>
      </c>
      <c r="AG35" s="1" t="str">
        <v/>
      </c>
      <c r="AH35" s="1" t="str">
        <v/>
      </c>
    </row>
    <row r="36" spans="2:34" x14ac:dyDescent="0.45">
      <c r="B36" s="1" t="str">
        <v>10000</v>
      </c>
      <c r="C36" s="1" t="str">
        <v>Adatum Corporation</v>
      </c>
      <c r="D36" s="1" t="str">
        <v>103028</v>
      </c>
      <c r="E36" s="28" t="str">
        <v>2023-03-18</v>
      </c>
      <c r="F36" s="28" t="str">
        <v>2023-03-18</v>
      </c>
      <c r="G36" s="28" t="str">
        <v>2023-03-18</v>
      </c>
      <c r="H36" s="90">
        <v>781.88</v>
      </c>
      <c r="I36" s="90">
        <v>-781.88</v>
      </c>
      <c r="J36" s="90">
        <v>0</v>
      </c>
      <c r="K36" s="1">
        <v>10</v>
      </c>
      <c r="L36" s="92">
        <v>866</v>
      </c>
      <c r="M36" s="94" t="str">
        <v>Over 150 days</v>
      </c>
      <c r="N36" s="96">
        <v>0</v>
      </c>
      <c r="O36" s="96">
        <v>0</v>
      </c>
      <c r="P36" s="39" t="str">
        <v>10000 - Adatum Corporation</v>
      </c>
      <c r="Q36" s="39" t="str">
        <v>Increase</v>
      </c>
      <c r="R36" s="39" t="str">
        <v>Yes</v>
      </c>
      <c r="T36" s="39" t="str">
        <v>40</v>
      </c>
      <c r="U36" s="1" t="str">
        <v/>
      </c>
      <c r="V36" s="1" t="str">
        <v>MEDIUM</v>
      </c>
      <c r="W36" s="1" t="str">
        <v/>
      </c>
      <c r="X36" s="1" t="str">
        <v/>
      </c>
      <c r="Y36" s="1" t="str">
        <v/>
      </c>
      <c r="Z36" s="1" t="str">
        <v>JO</v>
      </c>
      <c r="AA36" s="1" t="str">
        <v/>
      </c>
      <c r="AB36" s="1" t="str">
        <v/>
      </c>
      <c r="AC36" s="1" t="str">
        <v/>
      </c>
      <c r="AD36" s="1" t="str">
        <v/>
      </c>
      <c r="AE36" s="1" t="str">
        <v/>
      </c>
      <c r="AF36" s="1" t="str">
        <v/>
      </c>
      <c r="AG36" s="1" t="str">
        <v/>
      </c>
      <c r="AH36" s="1" t="str">
        <v/>
      </c>
    </row>
    <row r="37" spans="2:34" x14ac:dyDescent="0.45">
      <c r="B37" s="1" t="str">
        <v>30000</v>
      </c>
      <c r="C37" s="1" t="str">
        <v>School of Fine Art</v>
      </c>
      <c r="D37" s="1" t="str">
        <v>103029</v>
      </c>
      <c r="E37" s="28" t="str">
        <v>2023-03-19</v>
      </c>
      <c r="F37" s="28" t="str">
        <v>2023-03-19</v>
      </c>
      <c r="G37" s="28" t="str">
        <v>2023-03-19</v>
      </c>
      <c r="H37" s="90">
        <v>250.2</v>
      </c>
      <c r="I37" s="90">
        <v>-250.2</v>
      </c>
      <c r="J37" s="90">
        <v>0</v>
      </c>
      <c r="K37" s="1">
        <v>13</v>
      </c>
      <c r="L37" s="92">
        <v>865</v>
      </c>
      <c r="M37" s="94" t="str">
        <v>Over 150 days</v>
      </c>
      <c r="N37" s="96">
        <v>0</v>
      </c>
      <c r="O37" s="96">
        <v>0</v>
      </c>
      <c r="P37" s="39" t="str">
        <v>30000 - School of Fine Art</v>
      </c>
      <c r="Q37" s="39" t="str">
        <v>Increase</v>
      </c>
      <c r="R37" s="39" t="str">
        <v>Yes</v>
      </c>
      <c r="T37" s="39" t="str">
        <v>70</v>
      </c>
      <c r="U37" s="1" t="str">
        <v>HOME</v>
      </c>
      <c r="V37" s="1" t="str">
        <v>MEDIUM</v>
      </c>
      <c r="W37" s="1" t="str">
        <v/>
      </c>
      <c r="X37" s="1" t="str">
        <v/>
      </c>
      <c r="Y37" s="1" t="str">
        <v/>
      </c>
      <c r="Z37" s="1" t="str">
        <v>JO</v>
      </c>
      <c r="AA37" s="1" t="str">
        <v/>
      </c>
      <c r="AB37" s="1" t="str">
        <v/>
      </c>
      <c r="AC37" s="1" t="str">
        <v/>
      </c>
      <c r="AD37" s="1" t="str">
        <v/>
      </c>
      <c r="AE37" s="1" t="str">
        <v/>
      </c>
      <c r="AF37" s="1" t="str">
        <v/>
      </c>
      <c r="AG37" s="1" t="str">
        <v/>
      </c>
      <c r="AH37" s="1" t="str">
        <v/>
      </c>
    </row>
    <row r="38" spans="2:34" x14ac:dyDescent="0.45">
      <c r="B38" s="1" t="str">
        <v>50000</v>
      </c>
      <c r="C38" s="1" t="str">
        <v>Relecloud</v>
      </c>
      <c r="D38" s="1" t="str">
        <v>103030</v>
      </c>
      <c r="E38" s="28" t="str">
        <v>2023-03-20</v>
      </c>
      <c r="F38" s="28" t="str">
        <v>2023-03-20</v>
      </c>
      <c r="G38" s="28" t="str">
        <v>2023-03-20</v>
      </c>
      <c r="H38" s="90">
        <v>308.25</v>
      </c>
      <c r="I38" s="90">
        <v>-308.25</v>
      </c>
      <c r="J38" s="90">
        <v>0</v>
      </c>
      <c r="K38" s="1">
        <v>16</v>
      </c>
      <c r="L38" s="92">
        <v>864</v>
      </c>
      <c r="M38" s="94" t="str">
        <v>Over 150 days</v>
      </c>
      <c r="N38" s="96">
        <v>0</v>
      </c>
      <c r="O38" s="96">
        <v>0</v>
      </c>
      <c r="P38" s="39" t="str">
        <v>50000 - Relecloud</v>
      </c>
      <c r="Q38" s="39" t="str">
        <v>Increase</v>
      </c>
      <c r="R38" s="39" t="str">
        <v>Yes</v>
      </c>
      <c r="T38" s="39" t="str">
        <v>40</v>
      </c>
      <c r="U38" s="1" t="str">
        <v>OFFICE</v>
      </c>
      <c r="V38" s="1" t="str">
        <v>MEDIUM</v>
      </c>
      <c r="W38" s="1" t="str">
        <v/>
      </c>
      <c r="X38" s="1" t="str">
        <v/>
      </c>
      <c r="Y38" s="1" t="str">
        <v/>
      </c>
      <c r="Z38" s="1" t="str">
        <v>JO</v>
      </c>
      <c r="AA38" s="1" t="str">
        <v/>
      </c>
      <c r="AB38" s="1" t="str">
        <v/>
      </c>
      <c r="AC38" s="1" t="str">
        <v/>
      </c>
      <c r="AD38" s="1" t="str">
        <v/>
      </c>
      <c r="AE38" s="1" t="str">
        <v/>
      </c>
      <c r="AF38" s="1" t="str">
        <v/>
      </c>
      <c r="AG38" s="1" t="str">
        <v/>
      </c>
      <c r="AH38" s="1" t="str">
        <v/>
      </c>
    </row>
    <row r="39" spans="2:34" x14ac:dyDescent="0.45">
      <c r="B39" s="1" t="str">
        <v>40000</v>
      </c>
      <c r="C39" s="1" t="str">
        <v>Alpine Ski House</v>
      </c>
      <c r="D39" s="1" t="str">
        <v>103031</v>
      </c>
      <c r="E39" s="28" t="str">
        <v>2023-03-21</v>
      </c>
      <c r="F39" s="28" t="str">
        <v>2023-03-21</v>
      </c>
      <c r="G39" s="28" t="str">
        <v>2023-03-21</v>
      </c>
      <c r="H39" s="90">
        <v>250.2</v>
      </c>
      <c r="I39" s="90">
        <v>-250.2</v>
      </c>
      <c r="J39" s="90">
        <v>0</v>
      </c>
      <c r="K39" s="1">
        <v>18</v>
      </c>
      <c r="L39" s="92">
        <v>863</v>
      </c>
      <c r="M39" s="94" t="str">
        <v>Over 150 days</v>
      </c>
      <c r="N39" s="96">
        <v>0</v>
      </c>
      <c r="O39" s="96">
        <v>0</v>
      </c>
      <c r="P39" s="39" t="str">
        <v>40000 - Alpine Ski House</v>
      </c>
      <c r="Q39" s="39" t="str">
        <v>Increase</v>
      </c>
      <c r="R39" s="39" t="str">
        <v>Yes</v>
      </c>
      <c r="T39" s="39" t="str">
        <v>30</v>
      </c>
      <c r="U39" s="1" t="str">
        <v/>
      </c>
      <c r="V39" s="1" t="str">
        <v>SMALL</v>
      </c>
      <c r="W39" s="1" t="str">
        <v/>
      </c>
      <c r="X39" s="1" t="str">
        <v/>
      </c>
      <c r="Y39" s="1" t="str">
        <v/>
      </c>
      <c r="Z39" s="1" t="str">
        <v>JO</v>
      </c>
      <c r="AA39" s="1" t="str">
        <v/>
      </c>
      <c r="AB39" s="1" t="str">
        <v/>
      </c>
      <c r="AC39" s="1" t="str">
        <v/>
      </c>
      <c r="AD39" s="1" t="str">
        <v/>
      </c>
      <c r="AE39" s="1" t="str">
        <v/>
      </c>
      <c r="AF39" s="1" t="str">
        <v/>
      </c>
      <c r="AG39" s="1" t="str">
        <v/>
      </c>
      <c r="AH39" s="1" t="str">
        <v/>
      </c>
    </row>
    <row r="40" spans="2:34" x14ac:dyDescent="0.45">
      <c r="B40" s="1" t="str">
        <v>20000</v>
      </c>
      <c r="C40" s="1" t="str">
        <v>Trey Research</v>
      </c>
      <c r="D40" s="1" t="str">
        <v>103032</v>
      </c>
      <c r="E40" s="28" t="str">
        <v>2023-03-22</v>
      </c>
      <c r="F40" s="28" t="str">
        <v>2023-03-22</v>
      </c>
      <c r="G40" s="28" t="str">
        <v>2023-03-22</v>
      </c>
      <c r="H40" s="90">
        <v>2490.75</v>
      </c>
      <c r="I40" s="90">
        <v>-2490.75</v>
      </c>
      <c r="J40" s="90">
        <v>0</v>
      </c>
      <c r="K40" s="1">
        <v>8</v>
      </c>
      <c r="L40" s="92">
        <v>862</v>
      </c>
      <c r="M40" s="94" t="str">
        <v>Over 150 days</v>
      </c>
      <c r="N40" s="96">
        <v>0</v>
      </c>
      <c r="O40" s="96">
        <v>0</v>
      </c>
      <c r="P40" s="39" t="str">
        <v>20000 - Trey Research</v>
      </c>
      <c r="Q40" s="39" t="str">
        <v>Increase</v>
      </c>
      <c r="R40" s="39" t="str">
        <v>Yes</v>
      </c>
      <c r="T40" s="39" t="str">
        <v>40</v>
      </c>
      <c r="U40" s="1" t="str">
        <v/>
      </c>
      <c r="V40" s="1" t="str">
        <v>LARGE</v>
      </c>
      <c r="W40" s="1" t="str">
        <v/>
      </c>
      <c r="X40" s="1" t="str">
        <v/>
      </c>
      <c r="Y40" s="1" t="str">
        <v/>
      </c>
      <c r="Z40" s="1" t="str">
        <v>JO</v>
      </c>
      <c r="AA40" s="1" t="str">
        <v/>
      </c>
      <c r="AB40" s="1" t="str">
        <v/>
      </c>
      <c r="AC40" s="1" t="str">
        <v/>
      </c>
      <c r="AD40" s="1" t="str">
        <v/>
      </c>
      <c r="AE40" s="1" t="str">
        <v/>
      </c>
      <c r="AF40" s="1" t="str">
        <v/>
      </c>
      <c r="AG40" s="1" t="str">
        <v/>
      </c>
      <c r="AH40" s="1" t="str">
        <v/>
      </c>
    </row>
    <row r="41" spans="2:34" x14ac:dyDescent="0.45">
      <c r="B41" s="1" t="str">
        <v>10000</v>
      </c>
      <c r="C41" s="1" t="str">
        <v>Adatum Corporation</v>
      </c>
      <c r="D41" s="1" t="str">
        <v>103033</v>
      </c>
      <c r="E41" s="28" t="str">
        <v>2023-03-22</v>
      </c>
      <c r="F41" s="28" t="str">
        <v>2023-03-22</v>
      </c>
      <c r="G41" s="28" t="str">
        <v>2023-03-22</v>
      </c>
      <c r="H41" s="90">
        <v>13756.63</v>
      </c>
      <c r="I41" s="90">
        <v>-13756.63</v>
      </c>
      <c r="J41" s="90">
        <v>0</v>
      </c>
      <c r="K41" s="1">
        <v>10</v>
      </c>
      <c r="L41" s="92">
        <v>862</v>
      </c>
      <c r="M41" s="94" t="str">
        <v>Over 150 days</v>
      </c>
      <c r="N41" s="96">
        <v>0</v>
      </c>
      <c r="O41" s="96">
        <v>0</v>
      </c>
      <c r="P41" s="39" t="str">
        <v>10000 - Adatum Corporation</v>
      </c>
      <c r="Q41" s="39" t="str">
        <v>Increase</v>
      </c>
      <c r="R41" s="39" t="str">
        <v>Yes</v>
      </c>
      <c r="T41" s="39" t="str">
        <v>40</v>
      </c>
      <c r="U41" s="1" t="str">
        <v/>
      </c>
      <c r="V41" s="1" t="str">
        <v>MEDIUM</v>
      </c>
      <c r="W41" s="1" t="str">
        <v/>
      </c>
      <c r="X41" s="1" t="str">
        <v/>
      </c>
      <c r="Y41" s="1" t="str">
        <v/>
      </c>
      <c r="Z41" s="1" t="str">
        <v>JO</v>
      </c>
      <c r="AA41" s="1" t="str">
        <v/>
      </c>
      <c r="AB41" s="1" t="str">
        <v/>
      </c>
      <c r="AC41" s="1" t="str">
        <v/>
      </c>
      <c r="AD41" s="1" t="str">
        <v/>
      </c>
      <c r="AE41" s="1" t="str">
        <v/>
      </c>
      <c r="AF41" s="1" t="str">
        <v/>
      </c>
      <c r="AG41" s="1" t="str">
        <v/>
      </c>
      <c r="AH41" s="1" t="str">
        <v/>
      </c>
    </row>
    <row r="42" spans="2:34" x14ac:dyDescent="0.45">
      <c r="B42" s="1" t="str">
        <v>50000</v>
      </c>
      <c r="C42" s="1" t="str">
        <v>Relecloud</v>
      </c>
      <c r="D42" s="1" t="str">
        <v>103034</v>
      </c>
      <c r="E42" s="28" t="str">
        <v>2023-03-24</v>
      </c>
      <c r="F42" s="28" t="str">
        <v>2023-03-24</v>
      </c>
      <c r="G42" s="28" t="str">
        <v>2023-03-24</v>
      </c>
      <c r="H42" s="90">
        <v>3165.75</v>
      </c>
      <c r="I42" s="90">
        <v>-3165.75</v>
      </c>
      <c r="J42" s="90">
        <v>0</v>
      </c>
      <c r="K42" s="1">
        <v>16</v>
      </c>
      <c r="L42" s="92">
        <v>860</v>
      </c>
      <c r="M42" s="94" t="str">
        <v>Over 150 days</v>
      </c>
      <c r="N42" s="96">
        <v>0</v>
      </c>
      <c r="O42" s="96">
        <v>0</v>
      </c>
      <c r="P42" s="39" t="str">
        <v>50000 - Relecloud</v>
      </c>
      <c r="Q42" s="39" t="str">
        <v>Increase</v>
      </c>
      <c r="R42" s="39" t="str">
        <v>Yes</v>
      </c>
      <c r="T42" s="39" t="str">
        <v>40</v>
      </c>
      <c r="U42" s="1" t="str">
        <v>OFFICE</v>
      </c>
      <c r="V42" s="1" t="str">
        <v>MEDIUM</v>
      </c>
      <c r="W42" s="1" t="str">
        <v/>
      </c>
      <c r="X42" s="1" t="str">
        <v/>
      </c>
      <c r="Y42" s="1" t="str">
        <v/>
      </c>
      <c r="Z42" s="1" t="str">
        <v>JO</v>
      </c>
      <c r="AA42" s="1" t="str">
        <v/>
      </c>
      <c r="AB42" s="1" t="str">
        <v/>
      </c>
      <c r="AC42" s="1" t="str">
        <v/>
      </c>
      <c r="AD42" s="1" t="str">
        <v/>
      </c>
      <c r="AE42" s="1" t="str">
        <v/>
      </c>
      <c r="AF42" s="1" t="str">
        <v/>
      </c>
      <c r="AG42" s="1" t="str">
        <v/>
      </c>
      <c r="AH42" s="1" t="str">
        <v/>
      </c>
    </row>
    <row r="43" spans="2:34" x14ac:dyDescent="0.45">
      <c r="B43" s="1" t="str">
        <v>30000</v>
      </c>
      <c r="C43" s="1" t="str">
        <v>School of Fine Art</v>
      </c>
      <c r="D43" s="1" t="str">
        <v>103035</v>
      </c>
      <c r="E43" s="28" t="str">
        <v>2023-03-25</v>
      </c>
      <c r="F43" s="28" t="str">
        <v>2023-03-25</v>
      </c>
      <c r="G43" s="28" t="str">
        <v>2023-03-25</v>
      </c>
      <c r="H43" s="90">
        <v>356</v>
      </c>
      <c r="I43" s="90">
        <v>-356</v>
      </c>
      <c r="J43" s="90">
        <v>0</v>
      </c>
      <c r="K43" s="1">
        <v>13</v>
      </c>
      <c r="L43" s="92">
        <v>859</v>
      </c>
      <c r="M43" s="94" t="str">
        <v>Over 150 days</v>
      </c>
      <c r="N43" s="96">
        <v>0</v>
      </c>
      <c r="O43" s="96">
        <v>0</v>
      </c>
      <c r="P43" s="39" t="str">
        <v>30000 - School of Fine Art</v>
      </c>
      <c r="Q43" s="39" t="str">
        <v>Increase</v>
      </c>
      <c r="R43" s="39" t="str">
        <v>Yes</v>
      </c>
      <c r="T43" s="39" t="str">
        <v>70</v>
      </c>
      <c r="U43" s="1" t="str">
        <v>HOME</v>
      </c>
      <c r="V43" s="1" t="str">
        <v>MEDIUM</v>
      </c>
      <c r="W43" s="1" t="str">
        <v/>
      </c>
      <c r="X43" s="1" t="str">
        <v/>
      </c>
      <c r="Y43" s="1" t="str">
        <v/>
      </c>
      <c r="Z43" s="1" t="str">
        <v>JO</v>
      </c>
      <c r="AA43" s="1" t="str">
        <v/>
      </c>
      <c r="AB43" s="1" t="str">
        <v/>
      </c>
      <c r="AC43" s="1" t="str">
        <v/>
      </c>
      <c r="AD43" s="1" t="str">
        <v/>
      </c>
      <c r="AE43" s="1" t="str">
        <v/>
      </c>
      <c r="AF43" s="1" t="str">
        <v/>
      </c>
      <c r="AG43" s="1" t="str">
        <v/>
      </c>
      <c r="AH43" s="1" t="str">
        <v/>
      </c>
    </row>
    <row r="44" spans="2:34" x14ac:dyDescent="0.45">
      <c r="B44" s="1" t="str">
        <v>40000</v>
      </c>
      <c r="C44" s="1" t="str">
        <v>Alpine Ski House</v>
      </c>
      <c r="D44" s="1" t="str">
        <v>103036</v>
      </c>
      <c r="E44" s="28" t="str">
        <v>2023-03-25</v>
      </c>
      <c r="F44" s="28" t="str">
        <v>2023-03-25</v>
      </c>
      <c r="G44" s="28" t="str">
        <v>2023-03-25</v>
      </c>
      <c r="H44" s="90">
        <v>3284.5</v>
      </c>
      <c r="I44" s="90">
        <v>-3284.5</v>
      </c>
      <c r="J44" s="90">
        <v>0</v>
      </c>
      <c r="K44" s="1">
        <v>18</v>
      </c>
      <c r="L44" s="92">
        <v>859</v>
      </c>
      <c r="M44" s="94" t="str">
        <v>Over 150 days</v>
      </c>
      <c r="N44" s="96">
        <v>0</v>
      </c>
      <c r="O44" s="96">
        <v>0</v>
      </c>
      <c r="P44" s="39" t="str">
        <v>40000 - Alpine Ski House</v>
      </c>
      <c r="Q44" s="39" t="str">
        <v>Increase</v>
      </c>
      <c r="R44" s="39" t="str">
        <v>Yes</v>
      </c>
      <c r="T44" s="39" t="str">
        <v>30</v>
      </c>
      <c r="U44" s="1" t="str">
        <v/>
      </c>
      <c r="V44" s="1" t="str">
        <v>SMALL</v>
      </c>
      <c r="W44" s="1" t="str">
        <v/>
      </c>
      <c r="X44" s="1" t="str">
        <v/>
      </c>
      <c r="Y44" s="1" t="str">
        <v/>
      </c>
      <c r="Z44" s="1" t="str">
        <v>JO</v>
      </c>
      <c r="AA44" s="1" t="str">
        <v/>
      </c>
      <c r="AB44" s="1" t="str">
        <v/>
      </c>
      <c r="AC44" s="1" t="str">
        <v/>
      </c>
      <c r="AD44" s="1" t="str">
        <v/>
      </c>
      <c r="AE44" s="1" t="str">
        <v/>
      </c>
      <c r="AF44" s="1" t="str">
        <v/>
      </c>
      <c r="AG44" s="1" t="str">
        <v/>
      </c>
      <c r="AH44" s="1" t="str">
        <v/>
      </c>
    </row>
    <row r="45" spans="2:34" x14ac:dyDescent="0.45">
      <c r="B45" s="1" t="str">
        <v>20000</v>
      </c>
      <c r="C45" s="1" t="str">
        <v>Trey Research</v>
      </c>
      <c r="D45" s="1" t="str">
        <v>103037</v>
      </c>
      <c r="E45" s="28" t="str">
        <v>2023-03-27</v>
      </c>
      <c r="F45" s="28" t="str">
        <v>2023-03-27</v>
      </c>
      <c r="G45" s="28" t="str">
        <v>2023-03-27</v>
      </c>
      <c r="H45" s="90">
        <v>938.25</v>
      </c>
      <c r="I45" s="90">
        <v>-938.25</v>
      </c>
      <c r="J45" s="90">
        <v>0</v>
      </c>
      <c r="K45" s="1">
        <v>8</v>
      </c>
      <c r="L45" s="92">
        <v>857</v>
      </c>
      <c r="M45" s="94" t="str">
        <v>Over 150 days</v>
      </c>
      <c r="N45" s="96">
        <v>0</v>
      </c>
      <c r="O45" s="96">
        <v>0</v>
      </c>
      <c r="P45" s="39" t="str">
        <v>20000 - Trey Research</v>
      </c>
      <c r="Q45" s="39" t="str">
        <v>Increase</v>
      </c>
      <c r="R45" s="39" t="str">
        <v>Yes</v>
      </c>
      <c r="T45" s="39" t="str">
        <v>40</v>
      </c>
      <c r="U45" s="1" t="str">
        <v/>
      </c>
      <c r="V45" s="1" t="str">
        <v>LARGE</v>
      </c>
      <c r="W45" s="1" t="str">
        <v/>
      </c>
      <c r="X45" s="1" t="str">
        <v/>
      </c>
      <c r="Y45" s="1" t="str">
        <v/>
      </c>
      <c r="Z45" s="1" t="str">
        <v>JO</v>
      </c>
      <c r="AA45" s="1" t="str">
        <v/>
      </c>
      <c r="AB45" s="1" t="str">
        <v/>
      </c>
      <c r="AC45" s="1" t="str">
        <v/>
      </c>
      <c r="AD45" s="1" t="str">
        <v/>
      </c>
      <c r="AE45" s="1" t="str">
        <v/>
      </c>
      <c r="AF45" s="1" t="str">
        <v/>
      </c>
      <c r="AG45" s="1" t="str">
        <v/>
      </c>
      <c r="AH45" s="1" t="str">
        <v/>
      </c>
    </row>
    <row r="46" spans="2:34" x14ac:dyDescent="0.45">
      <c r="B46" s="1" t="str">
        <v>30000</v>
      </c>
      <c r="C46" s="1" t="str">
        <v>School of Fine Art</v>
      </c>
      <c r="D46" s="1" t="str">
        <v>103038</v>
      </c>
      <c r="E46" s="28" t="str">
        <v>2023-03-28</v>
      </c>
      <c r="F46" s="28" t="str">
        <v>2023-03-28</v>
      </c>
      <c r="G46" s="28" t="str">
        <v>2023-03-28</v>
      </c>
      <c r="H46" s="90">
        <v>10163.4</v>
      </c>
      <c r="I46" s="90">
        <v>-10163.4</v>
      </c>
      <c r="J46" s="90">
        <v>0</v>
      </c>
      <c r="K46" s="1">
        <v>13</v>
      </c>
      <c r="L46" s="92">
        <v>856</v>
      </c>
      <c r="M46" s="94" t="str">
        <v>Over 150 days</v>
      </c>
      <c r="N46" s="96">
        <v>0</v>
      </c>
      <c r="O46" s="96">
        <v>0</v>
      </c>
      <c r="P46" s="39" t="str">
        <v>30000 - School of Fine Art</v>
      </c>
      <c r="Q46" s="39" t="str">
        <v>Increase</v>
      </c>
      <c r="R46" s="39" t="str">
        <v>Yes</v>
      </c>
      <c r="T46" s="39" t="str">
        <v>70</v>
      </c>
      <c r="U46" s="1" t="str">
        <v>HOME</v>
      </c>
      <c r="V46" s="1" t="str">
        <v>MEDIUM</v>
      </c>
      <c r="W46" s="1" t="str">
        <v/>
      </c>
      <c r="X46" s="1" t="str">
        <v/>
      </c>
      <c r="Y46" s="1" t="str">
        <v/>
      </c>
      <c r="Z46" s="1" t="str">
        <v>JO</v>
      </c>
      <c r="AA46" s="1" t="str">
        <v/>
      </c>
      <c r="AB46" s="1" t="str">
        <v/>
      </c>
      <c r="AC46" s="1" t="str">
        <v/>
      </c>
      <c r="AD46" s="1" t="str">
        <v/>
      </c>
      <c r="AE46" s="1" t="str">
        <v/>
      </c>
      <c r="AF46" s="1" t="str">
        <v/>
      </c>
      <c r="AG46" s="1" t="str">
        <v/>
      </c>
      <c r="AH46" s="1" t="str">
        <v/>
      </c>
    </row>
    <row r="47" spans="2:34" x14ac:dyDescent="0.45">
      <c r="B47" s="1" t="str">
        <v>50000</v>
      </c>
      <c r="C47" s="1" t="str">
        <v>Relecloud</v>
      </c>
      <c r="D47" s="1" t="str">
        <v>103039</v>
      </c>
      <c r="E47" s="28" t="str">
        <v>2023-03-31</v>
      </c>
      <c r="F47" s="28" t="str">
        <v>2023-03-31</v>
      </c>
      <c r="G47" s="28" t="str">
        <v>2023-03-31</v>
      </c>
      <c r="H47" s="90">
        <v>2202</v>
      </c>
      <c r="I47" s="90">
        <v>-2202</v>
      </c>
      <c r="J47" s="90">
        <v>0</v>
      </c>
      <c r="K47" s="1">
        <v>16</v>
      </c>
      <c r="L47" s="92">
        <v>853</v>
      </c>
      <c r="M47" s="94" t="str">
        <v>Over 150 days</v>
      </c>
      <c r="N47" s="96">
        <v>0</v>
      </c>
      <c r="O47" s="96">
        <v>0</v>
      </c>
      <c r="P47" s="39" t="str">
        <v>50000 - Relecloud</v>
      </c>
      <c r="Q47" s="39" t="str">
        <v>Increase</v>
      </c>
      <c r="R47" s="39" t="str">
        <v>Yes</v>
      </c>
      <c r="T47" s="39" t="str">
        <v>40</v>
      </c>
      <c r="U47" s="1" t="str">
        <v>OFFICE</v>
      </c>
      <c r="V47" s="1" t="str">
        <v>MEDIUM</v>
      </c>
      <c r="W47" s="1" t="str">
        <v/>
      </c>
      <c r="X47" s="1" t="str">
        <v/>
      </c>
      <c r="Y47" s="1" t="str">
        <v/>
      </c>
      <c r="Z47" s="1" t="str">
        <v>JO</v>
      </c>
      <c r="AA47" s="1" t="str">
        <v/>
      </c>
      <c r="AB47" s="1" t="str">
        <v/>
      </c>
      <c r="AC47" s="1" t="str">
        <v/>
      </c>
      <c r="AD47" s="1" t="str">
        <v/>
      </c>
      <c r="AE47" s="1" t="str">
        <v/>
      </c>
      <c r="AF47" s="1" t="str">
        <v/>
      </c>
      <c r="AG47" s="1" t="str">
        <v/>
      </c>
      <c r="AH47" s="1" t="str">
        <v/>
      </c>
    </row>
    <row r="48" spans="2:34" x14ac:dyDescent="0.45">
      <c r="B48" s="1" t="str">
        <v>30000</v>
      </c>
      <c r="C48" s="1" t="str">
        <v>School of Fine Art</v>
      </c>
      <c r="D48" s="1" t="str">
        <v>103040</v>
      </c>
      <c r="E48" s="28" t="str">
        <v>2023-04-01</v>
      </c>
      <c r="F48" s="28" t="str">
        <v>2023-04-01</v>
      </c>
      <c r="G48" s="28" t="str">
        <v>2023-04-01</v>
      </c>
      <c r="H48" s="90">
        <v>1113.3</v>
      </c>
      <c r="I48" s="90">
        <v>-1113.3</v>
      </c>
      <c r="J48" s="90">
        <v>0</v>
      </c>
      <c r="K48" s="1">
        <v>13</v>
      </c>
      <c r="L48" s="92">
        <v>852</v>
      </c>
      <c r="M48" s="94" t="str">
        <v>Over 150 days</v>
      </c>
      <c r="N48" s="96">
        <v>0</v>
      </c>
      <c r="O48" s="96">
        <v>0</v>
      </c>
      <c r="P48" s="39" t="str">
        <v>30000 - School of Fine Art</v>
      </c>
      <c r="Q48" s="39" t="str">
        <v>Increase</v>
      </c>
      <c r="R48" s="39" t="str">
        <v>Yes</v>
      </c>
      <c r="T48" s="39" t="str">
        <v>70</v>
      </c>
      <c r="U48" s="1" t="str">
        <v>HOME</v>
      </c>
      <c r="V48" s="1" t="str">
        <v>MEDIUM</v>
      </c>
      <c r="W48" s="1" t="str">
        <v/>
      </c>
      <c r="X48" s="1" t="str">
        <v/>
      </c>
      <c r="Y48" s="1" t="str">
        <v/>
      </c>
      <c r="Z48" s="1" t="str">
        <v>JO</v>
      </c>
      <c r="AA48" s="1" t="str">
        <v/>
      </c>
      <c r="AB48" s="1" t="str">
        <v/>
      </c>
      <c r="AC48" s="1" t="str">
        <v/>
      </c>
      <c r="AD48" s="1" t="str">
        <v/>
      </c>
      <c r="AE48" s="1" t="str">
        <v/>
      </c>
      <c r="AF48" s="1" t="str">
        <v/>
      </c>
      <c r="AG48" s="1" t="str">
        <v/>
      </c>
      <c r="AH48" s="1" t="str">
        <v/>
      </c>
    </row>
    <row r="49" spans="2:34" x14ac:dyDescent="0.45">
      <c r="B49" s="1" t="str">
        <v>20000</v>
      </c>
      <c r="C49" s="1" t="str">
        <v>Trey Research</v>
      </c>
      <c r="D49" s="1" t="str">
        <v>103041</v>
      </c>
      <c r="E49" s="28" t="str">
        <v>2023-04-16</v>
      </c>
      <c r="F49" s="28" t="str">
        <v>2023-04-16</v>
      </c>
      <c r="G49" s="28" t="str">
        <v>2023-04-16</v>
      </c>
      <c r="H49" s="90">
        <v>133.5</v>
      </c>
      <c r="I49" s="90">
        <v>-133.5</v>
      </c>
      <c r="J49" s="90">
        <v>0</v>
      </c>
      <c r="K49" s="1">
        <v>8</v>
      </c>
      <c r="L49" s="92">
        <v>837</v>
      </c>
      <c r="M49" s="94" t="str">
        <v>Over 150 days</v>
      </c>
      <c r="N49" s="96">
        <v>0</v>
      </c>
      <c r="O49" s="96">
        <v>0</v>
      </c>
      <c r="P49" s="39" t="str">
        <v>20000 - Trey Research</v>
      </c>
      <c r="Q49" s="39" t="str">
        <v>Increase</v>
      </c>
      <c r="R49" s="39" t="str">
        <v>Yes</v>
      </c>
      <c r="T49" s="39" t="str">
        <v>40</v>
      </c>
      <c r="U49" s="1" t="str">
        <v/>
      </c>
      <c r="V49" s="1" t="str">
        <v>LARGE</v>
      </c>
      <c r="W49" s="1" t="str">
        <v/>
      </c>
      <c r="X49" s="1" t="str">
        <v/>
      </c>
      <c r="Y49" s="1" t="str">
        <v/>
      </c>
      <c r="Z49" s="1" t="str">
        <v>JO</v>
      </c>
      <c r="AA49" s="1" t="str">
        <v/>
      </c>
      <c r="AB49" s="1" t="str">
        <v/>
      </c>
      <c r="AC49" s="1" t="str">
        <v/>
      </c>
      <c r="AD49" s="1" t="str">
        <v/>
      </c>
      <c r="AE49" s="1" t="str">
        <v/>
      </c>
      <c r="AF49" s="1" t="str">
        <v/>
      </c>
      <c r="AG49" s="1" t="str">
        <v/>
      </c>
      <c r="AH49" s="1" t="str">
        <v/>
      </c>
    </row>
    <row r="50" spans="2:34" x14ac:dyDescent="0.45">
      <c r="B50" s="1" t="str">
        <v>30000</v>
      </c>
      <c r="C50" s="1" t="str">
        <v>School of Fine Art</v>
      </c>
      <c r="D50" s="1" t="str">
        <v>103042</v>
      </c>
      <c r="E50" s="28" t="str">
        <v>2023-04-18</v>
      </c>
      <c r="F50" s="28" t="str">
        <v>2023-04-18</v>
      </c>
      <c r="G50" s="28" t="str">
        <v>2023-04-18</v>
      </c>
      <c r="H50" s="90">
        <v>125.1</v>
      </c>
      <c r="I50" s="90">
        <v>-125.1</v>
      </c>
      <c r="J50" s="90">
        <v>0</v>
      </c>
      <c r="K50" s="1">
        <v>13</v>
      </c>
      <c r="L50" s="92">
        <v>835</v>
      </c>
      <c r="M50" s="94" t="str">
        <v>Over 150 days</v>
      </c>
      <c r="N50" s="96">
        <v>0</v>
      </c>
      <c r="O50" s="96">
        <v>0</v>
      </c>
      <c r="P50" s="39" t="str">
        <v>30000 - School of Fine Art</v>
      </c>
      <c r="Q50" s="39" t="str">
        <v>Increase</v>
      </c>
      <c r="R50" s="39" t="str">
        <v>Yes</v>
      </c>
      <c r="T50" s="39" t="str">
        <v>70</v>
      </c>
      <c r="U50" s="1" t="str">
        <v>HOME</v>
      </c>
      <c r="V50" s="1" t="str">
        <v>MEDIUM</v>
      </c>
      <c r="W50" s="1" t="str">
        <v/>
      </c>
      <c r="X50" s="1" t="str">
        <v/>
      </c>
      <c r="Y50" s="1" t="str">
        <v/>
      </c>
      <c r="Z50" s="1" t="str">
        <v>JO</v>
      </c>
      <c r="AA50" s="1" t="str">
        <v/>
      </c>
      <c r="AB50" s="1" t="str">
        <v/>
      </c>
      <c r="AC50" s="1" t="str">
        <v/>
      </c>
      <c r="AD50" s="1" t="str">
        <v/>
      </c>
      <c r="AE50" s="1" t="str">
        <v/>
      </c>
      <c r="AF50" s="1" t="str">
        <v/>
      </c>
      <c r="AG50" s="1" t="str">
        <v/>
      </c>
      <c r="AH50" s="1" t="str">
        <v/>
      </c>
    </row>
    <row r="51" spans="2:34" x14ac:dyDescent="0.45">
      <c r="B51" s="1" t="str">
        <v>50000</v>
      </c>
      <c r="C51" s="1" t="str">
        <v>Relecloud</v>
      </c>
      <c r="D51" s="1" t="str">
        <v>103043</v>
      </c>
      <c r="E51" s="28" t="str">
        <v>2023-04-19</v>
      </c>
      <c r="F51" s="28" t="str">
        <v>2023-04-19</v>
      </c>
      <c r="G51" s="28" t="str">
        <v>2023-04-19</v>
      </c>
      <c r="H51" s="90">
        <v>308.25</v>
      </c>
      <c r="I51" s="90">
        <v>-308.25</v>
      </c>
      <c r="J51" s="90">
        <v>0</v>
      </c>
      <c r="K51" s="1">
        <v>16</v>
      </c>
      <c r="L51" s="92">
        <v>834</v>
      </c>
      <c r="M51" s="94" t="str">
        <v>Over 150 days</v>
      </c>
      <c r="N51" s="96">
        <v>0</v>
      </c>
      <c r="O51" s="96">
        <v>0</v>
      </c>
      <c r="P51" s="39" t="str">
        <v>50000 - Relecloud</v>
      </c>
      <c r="Q51" s="39" t="str">
        <v>Increase</v>
      </c>
      <c r="R51" s="39" t="str">
        <v>Yes</v>
      </c>
      <c r="T51" s="39" t="str">
        <v>40</v>
      </c>
      <c r="U51" s="1" t="str">
        <v>OFFICE</v>
      </c>
      <c r="V51" s="1" t="str">
        <v>MEDIUM</v>
      </c>
      <c r="W51" s="1" t="str">
        <v/>
      </c>
      <c r="X51" s="1" t="str">
        <v/>
      </c>
      <c r="Y51" s="1" t="str">
        <v/>
      </c>
      <c r="Z51" s="1" t="str">
        <v>JO</v>
      </c>
      <c r="AA51" s="1" t="str">
        <v/>
      </c>
      <c r="AB51" s="1" t="str">
        <v/>
      </c>
      <c r="AC51" s="1" t="str">
        <v/>
      </c>
      <c r="AD51" s="1" t="str">
        <v/>
      </c>
      <c r="AE51" s="1" t="str">
        <v/>
      </c>
      <c r="AF51" s="1" t="str">
        <v/>
      </c>
      <c r="AG51" s="1" t="str">
        <v/>
      </c>
      <c r="AH51" s="1" t="str">
        <v/>
      </c>
    </row>
    <row r="52" spans="2:34" x14ac:dyDescent="0.45">
      <c r="B52" s="1" t="str">
        <v>10000</v>
      </c>
      <c r="C52" s="1" t="str">
        <v>Adatum Corporation</v>
      </c>
      <c r="D52" s="1" t="str">
        <v>103044</v>
      </c>
      <c r="E52" s="28" t="str">
        <v>2023-04-20</v>
      </c>
      <c r="F52" s="28" t="str">
        <v>2023-04-20</v>
      </c>
      <c r="G52" s="28" t="str">
        <v>2023-04-20</v>
      </c>
      <c r="H52" s="90">
        <v>16162</v>
      </c>
      <c r="I52" s="90">
        <v>-16162</v>
      </c>
      <c r="J52" s="90">
        <v>0</v>
      </c>
      <c r="K52" s="1">
        <v>10</v>
      </c>
      <c r="L52" s="92">
        <v>833</v>
      </c>
      <c r="M52" s="94" t="str">
        <v>Over 150 days</v>
      </c>
      <c r="N52" s="96">
        <v>0</v>
      </c>
      <c r="O52" s="96">
        <v>0</v>
      </c>
      <c r="P52" s="39" t="str">
        <v>10000 - Adatum Corporation</v>
      </c>
      <c r="Q52" s="39" t="str">
        <v>Increase</v>
      </c>
      <c r="R52" s="39" t="str">
        <v>Yes</v>
      </c>
      <c r="T52" s="39" t="str">
        <v>40</v>
      </c>
      <c r="U52" s="1" t="str">
        <v/>
      </c>
      <c r="V52" s="1" t="str">
        <v>MEDIUM</v>
      </c>
      <c r="W52" s="1" t="str">
        <v/>
      </c>
      <c r="X52" s="1" t="str">
        <v/>
      </c>
      <c r="Y52" s="1" t="str">
        <v/>
      </c>
      <c r="Z52" s="1" t="str">
        <v>JO</v>
      </c>
      <c r="AA52" s="1" t="str">
        <v/>
      </c>
      <c r="AB52" s="1" t="str">
        <v/>
      </c>
      <c r="AC52" s="1" t="str">
        <v/>
      </c>
      <c r="AD52" s="1" t="str">
        <v/>
      </c>
      <c r="AE52" s="1" t="str">
        <v/>
      </c>
      <c r="AF52" s="1" t="str">
        <v/>
      </c>
      <c r="AG52" s="1" t="str">
        <v/>
      </c>
      <c r="AH52" s="1" t="str">
        <v/>
      </c>
    </row>
    <row r="53" spans="2:34" x14ac:dyDescent="0.45">
      <c r="B53" s="1" t="str">
        <v>20000</v>
      </c>
      <c r="C53" s="1" t="str">
        <v>Trey Research</v>
      </c>
      <c r="D53" s="1" t="str">
        <v>103045</v>
      </c>
      <c r="E53" s="28" t="str">
        <v>2023-04-21</v>
      </c>
      <c r="F53" s="28" t="str">
        <v>2023-04-21</v>
      </c>
      <c r="G53" s="28" t="str">
        <v>2023-04-21</v>
      </c>
      <c r="H53" s="90">
        <v>2336.63</v>
      </c>
      <c r="I53" s="90">
        <v>-2336.63</v>
      </c>
      <c r="J53" s="90">
        <v>0</v>
      </c>
      <c r="K53" s="1">
        <v>8</v>
      </c>
      <c r="L53" s="92">
        <v>832</v>
      </c>
      <c r="M53" s="94" t="str">
        <v>Over 150 days</v>
      </c>
      <c r="N53" s="96">
        <v>0</v>
      </c>
      <c r="O53" s="96">
        <v>0</v>
      </c>
      <c r="P53" s="39" t="str">
        <v>20000 - Trey Research</v>
      </c>
      <c r="Q53" s="39" t="str">
        <v>Increase</v>
      </c>
      <c r="R53" s="39" t="str">
        <v>Yes</v>
      </c>
      <c r="T53" s="39" t="str">
        <v>40</v>
      </c>
      <c r="U53" s="1" t="str">
        <v/>
      </c>
      <c r="V53" s="1" t="str">
        <v>LARGE</v>
      </c>
      <c r="W53" s="1" t="str">
        <v/>
      </c>
      <c r="X53" s="1" t="str">
        <v/>
      </c>
      <c r="Y53" s="1" t="str">
        <v/>
      </c>
      <c r="Z53" s="1" t="str">
        <v>JO</v>
      </c>
      <c r="AA53" s="1" t="str">
        <v/>
      </c>
      <c r="AB53" s="1" t="str">
        <v/>
      </c>
      <c r="AC53" s="1" t="str">
        <v/>
      </c>
      <c r="AD53" s="1" t="str">
        <v/>
      </c>
      <c r="AE53" s="1" t="str">
        <v/>
      </c>
      <c r="AF53" s="1" t="str">
        <v/>
      </c>
      <c r="AG53" s="1" t="str">
        <v/>
      </c>
      <c r="AH53" s="1" t="str">
        <v/>
      </c>
    </row>
    <row r="54" spans="2:34" x14ac:dyDescent="0.45">
      <c r="B54" s="1" t="str">
        <v>50000</v>
      </c>
      <c r="C54" s="1" t="str">
        <v>Relecloud</v>
      </c>
      <c r="D54" s="1" t="str">
        <v>103046</v>
      </c>
      <c r="E54" s="28" t="str">
        <v>2023-04-23</v>
      </c>
      <c r="F54" s="28" t="str">
        <v>2023-04-23</v>
      </c>
      <c r="G54" s="28" t="str">
        <v>2023-04-23</v>
      </c>
      <c r="H54" s="90">
        <v>3165.75</v>
      </c>
      <c r="I54" s="90">
        <v>-3165.75</v>
      </c>
      <c r="J54" s="90">
        <v>0</v>
      </c>
      <c r="K54" s="1">
        <v>16</v>
      </c>
      <c r="L54" s="92">
        <v>830</v>
      </c>
      <c r="M54" s="94" t="str">
        <v>Over 150 days</v>
      </c>
      <c r="N54" s="96">
        <v>0</v>
      </c>
      <c r="O54" s="96">
        <v>0</v>
      </c>
      <c r="P54" s="39" t="str">
        <v>50000 - Relecloud</v>
      </c>
      <c r="Q54" s="39" t="str">
        <v>Increase</v>
      </c>
      <c r="R54" s="39" t="str">
        <v>Yes</v>
      </c>
      <c r="T54" s="39" t="str">
        <v>40</v>
      </c>
      <c r="U54" s="1" t="str">
        <v>OFFICE</v>
      </c>
      <c r="V54" s="1" t="str">
        <v>MEDIUM</v>
      </c>
      <c r="W54" s="1" t="str">
        <v/>
      </c>
      <c r="X54" s="1" t="str">
        <v/>
      </c>
      <c r="Y54" s="1" t="str">
        <v/>
      </c>
      <c r="Z54" s="1" t="str">
        <v>JO</v>
      </c>
      <c r="AA54" s="1" t="str">
        <v/>
      </c>
      <c r="AB54" s="1" t="str">
        <v/>
      </c>
      <c r="AC54" s="1" t="str">
        <v/>
      </c>
      <c r="AD54" s="1" t="str">
        <v/>
      </c>
      <c r="AE54" s="1" t="str">
        <v/>
      </c>
      <c r="AF54" s="1" t="str">
        <v/>
      </c>
      <c r="AG54" s="1" t="str">
        <v/>
      </c>
      <c r="AH54" s="1" t="str">
        <v/>
      </c>
    </row>
    <row r="55" spans="2:34" x14ac:dyDescent="0.45">
      <c r="B55" s="1" t="str">
        <v>40000</v>
      </c>
      <c r="C55" s="1" t="str">
        <v>Alpine Ski House</v>
      </c>
      <c r="D55" s="1" t="str">
        <v>103047</v>
      </c>
      <c r="E55" s="28" t="str">
        <v>2023-04-23</v>
      </c>
      <c r="F55" s="28" t="str">
        <v>2023-04-23</v>
      </c>
      <c r="G55" s="28" t="str">
        <v>2023-04-23</v>
      </c>
      <c r="H55" s="90">
        <v>3237.6</v>
      </c>
      <c r="I55" s="90">
        <v>-3237.6</v>
      </c>
      <c r="J55" s="90">
        <v>0</v>
      </c>
      <c r="K55" s="1">
        <v>18</v>
      </c>
      <c r="L55" s="92">
        <v>830</v>
      </c>
      <c r="M55" s="94" t="str">
        <v>Over 150 days</v>
      </c>
      <c r="N55" s="96">
        <v>0</v>
      </c>
      <c r="O55" s="96">
        <v>0</v>
      </c>
      <c r="P55" s="39" t="str">
        <v>40000 - Alpine Ski House</v>
      </c>
      <c r="Q55" s="39" t="str">
        <v>Increase</v>
      </c>
      <c r="R55" s="39" t="str">
        <v>Yes</v>
      </c>
      <c r="T55" s="39" t="str">
        <v>30</v>
      </c>
      <c r="U55" s="1" t="str">
        <v/>
      </c>
      <c r="V55" s="1" t="str">
        <v>SMALL</v>
      </c>
      <c r="W55" s="1" t="str">
        <v/>
      </c>
      <c r="X55" s="1" t="str">
        <v/>
      </c>
      <c r="Y55" s="1" t="str">
        <v/>
      </c>
      <c r="Z55" s="1" t="str">
        <v>JO</v>
      </c>
      <c r="AA55" s="1" t="str">
        <v/>
      </c>
      <c r="AB55" s="1" t="str">
        <v/>
      </c>
      <c r="AC55" s="1" t="str">
        <v/>
      </c>
      <c r="AD55" s="1" t="str">
        <v/>
      </c>
      <c r="AE55" s="1" t="str">
        <v/>
      </c>
      <c r="AF55" s="1" t="str">
        <v/>
      </c>
      <c r="AG55" s="1" t="str">
        <v/>
      </c>
      <c r="AH55" s="1" t="str">
        <v/>
      </c>
    </row>
    <row r="56" spans="2:34" x14ac:dyDescent="0.45">
      <c r="B56" s="1" t="str">
        <v>20000</v>
      </c>
      <c r="C56" s="1" t="str">
        <v>Trey Research</v>
      </c>
      <c r="D56" s="1" t="str">
        <v>103048</v>
      </c>
      <c r="E56" s="28" t="str">
        <v>2023-04-24</v>
      </c>
      <c r="F56" s="28" t="str">
        <v>2023-04-24</v>
      </c>
      <c r="G56" s="28" t="str">
        <v>2023-04-24</v>
      </c>
      <c r="H56" s="90">
        <v>938.25</v>
      </c>
      <c r="I56" s="90">
        <v>-938.25</v>
      </c>
      <c r="J56" s="90">
        <v>0</v>
      </c>
      <c r="K56" s="1">
        <v>8</v>
      </c>
      <c r="L56" s="92">
        <v>829</v>
      </c>
      <c r="M56" s="94" t="str">
        <v>Over 150 days</v>
      </c>
      <c r="N56" s="96">
        <v>0</v>
      </c>
      <c r="O56" s="96">
        <v>0</v>
      </c>
      <c r="P56" s="39" t="str">
        <v>20000 - Trey Research</v>
      </c>
      <c r="Q56" s="39" t="str">
        <v>Increase</v>
      </c>
      <c r="R56" s="39" t="str">
        <v>Yes</v>
      </c>
      <c r="T56" s="39" t="str">
        <v>40</v>
      </c>
      <c r="U56" s="1" t="str">
        <v/>
      </c>
      <c r="V56" s="1" t="str">
        <v>LARGE</v>
      </c>
      <c r="W56" s="1" t="str">
        <v/>
      </c>
      <c r="X56" s="1" t="str">
        <v/>
      </c>
      <c r="Y56" s="1" t="str">
        <v/>
      </c>
      <c r="Z56" s="1" t="str">
        <v>JO</v>
      </c>
      <c r="AA56" s="1" t="str">
        <v/>
      </c>
      <c r="AB56" s="1" t="str">
        <v/>
      </c>
      <c r="AC56" s="1" t="str">
        <v/>
      </c>
      <c r="AD56" s="1" t="str">
        <v/>
      </c>
      <c r="AE56" s="1" t="str">
        <v/>
      </c>
      <c r="AF56" s="1" t="str">
        <v/>
      </c>
      <c r="AG56" s="1" t="str">
        <v/>
      </c>
      <c r="AH56" s="1" t="str">
        <v/>
      </c>
    </row>
    <row r="57" spans="2:34" x14ac:dyDescent="0.45">
      <c r="B57" s="1" t="str">
        <v>30000</v>
      </c>
      <c r="C57" s="1" t="str">
        <v>School of Fine Art</v>
      </c>
      <c r="D57" s="1" t="str">
        <v>103049</v>
      </c>
      <c r="E57" s="28" t="str">
        <v>2023-04-24</v>
      </c>
      <c r="F57" s="28" t="str">
        <v>2023-04-24</v>
      </c>
      <c r="G57" s="28" t="str">
        <v>2023-04-24</v>
      </c>
      <c r="H57" s="90">
        <v>9178</v>
      </c>
      <c r="I57" s="90">
        <v>-9178</v>
      </c>
      <c r="J57" s="90">
        <v>0</v>
      </c>
      <c r="K57" s="1">
        <v>13</v>
      </c>
      <c r="L57" s="92">
        <v>829</v>
      </c>
      <c r="M57" s="94" t="str">
        <v>Over 150 days</v>
      </c>
      <c r="N57" s="96">
        <v>0</v>
      </c>
      <c r="O57" s="96">
        <v>0</v>
      </c>
      <c r="P57" s="39" t="str">
        <v>30000 - School of Fine Art</v>
      </c>
      <c r="Q57" s="39" t="str">
        <v>Increase</v>
      </c>
      <c r="R57" s="39" t="str">
        <v>Yes</v>
      </c>
      <c r="T57" s="39" t="str">
        <v>70</v>
      </c>
      <c r="U57" s="1" t="str">
        <v>HOME</v>
      </c>
      <c r="V57" s="1" t="str">
        <v>MEDIUM</v>
      </c>
      <c r="W57" s="1" t="str">
        <v/>
      </c>
      <c r="X57" s="1" t="str">
        <v/>
      </c>
      <c r="Y57" s="1" t="str">
        <v/>
      </c>
      <c r="Z57" s="1" t="str">
        <v>JO</v>
      </c>
      <c r="AA57" s="1" t="str">
        <v/>
      </c>
      <c r="AB57" s="1" t="str">
        <v/>
      </c>
      <c r="AC57" s="1" t="str">
        <v/>
      </c>
      <c r="AD57" s="1" t="str">
        <v/>
      </c>
      <c r="AE57" s="1" t="str">
        <v/>
      </c>
      <c r="AF57" s="1" t="str">
        <v/>
      </c>
      <c r="AG57" s="1" t="str">
        <v/>
      </c>
      <c r="AH57" s="1" t="str">
        <v/>
      </c>
    </row>
    <row r="58" spans="2:34" x14ac:dyDescent="0.45">
      <c r="B58" s="1" t="str">
        <v>50000</v>
      </c>
      <c r="C58" s="1" t="str">
        <v>Relecloud</v>
      </c>
      <c r="D58" s="1" t="str">
        <v>103050</v>
      </c>
      <c r="E58" s="28" t="str">
        <v>2023-04-27</v>
      </c>
      <c r="F58" s="28" t="str">
        <v>2023-04-27</v>
      </c>
      <c r="G58" s="28" t="str">
        <v>2023-04-27</v>
      </c>
      <c r="H58" s="90">
        <v>2202</v>
      </c>
      <c r="I58" s="90">
        <v>-2202</v>
      </c>
      <c r="J58" s="90">
        <v>0</v>
      </c>
      <c r="K58" s="1">
        <v>16</v>
      </c>
      <c r="L58" s="92">
        <v>826</v>
      </c>
      <c r="M58" s="94" t="str">
        <v>Over 150 days</v>
      </c>
      <c r="N58" s="96">
        <v>0</v>
      </c>
      <c r="O58" s="96">
        <v>0</v>
      </c>
      <c r="P58" s="39" t="str">
        <v>50000 - Relecloud</v>
      </c>
      <c r="Q58" s="39" t="str">
        <v>Increase</v>
      </c>
      <c r="R58" s="39" t="str">
        <v>Yes</v>
      </c>
      <c r="T58" s="39" t="str">
        <v>40</v>
      </c>
      <c r="U58" s="1" t="str">
        <v>OFFICE</v>
      </c>
      <c r="V58" s="1" t="str">
        <v>MEDIUM</v>
      </c>
      <c r="W58" s="1" t="str">
        <v/>
      </c>
      <c r="X58" s="1" t="str">
        <v/>
      </c>
      <c r="Y58" s="1" t="str">
        <v/>
      </c>
      <c r="Z58" s="1" t="str">
        <v>JO</v>
      </c>
      <c r="AA58" s="1" t="str">
        <v/>
      </c>
      <c r="AB58" s="1" t="str">
        <v/>
      </c>
      <c r="AC58" s="1" t="str">
        <v/>
      </c>
      <c r="AD58" s="1" t="str">
        <v/>
      </c>
      <c r="AE58" s="1" t="str">
        <v/>
      </c>
      <c r="AF58" s="1" t="str">
        <v/>
      </c>
      <c r="AG58" s="1" t="str">
        <v/>
      </c>
      <c r="AH58" s="1" t="str">
        <v/>
      </c>
    </row>
    <row r="59" spans="2:34" x14ac:dyDescent="0.45">
      <c r="B59" s="1" t="str">
        <v>30000</v>
      </c>
      <c r="C59" s="1" t="str">
        <v>School of Fine Art</v>
      </c>
      <c r="D59" s="1" t="str">
        <v>103051</v>
      </c>
      <c r="E59" s="28" t="str">
        <v>2023-04-27</v>
      </c>
      <c r="F59" s="28" t="str">
        <v>2023-04-27</v>
      </c>
      <c r="G59" s="28" t="str">
        <v>2023-04-27</v>
      </c>
      <c r="H59" s="90">
        <v>3225.6</v>
      </c>
      <c r="I59" s="90">
        <v>-3225.6</v>
      </c>
      <c r="J59" s="90">
        <v>0</v>
      </c>
      <c r="K59" s="1">
        <v>13</v>
      </c>
      <c r="L59" s="92">
        <v>826</v>
      </c>
      <c r="M59" s="94" t="str">
        <v>Over 150 days</v>
      </c>
      <c r="N59" s="96">
        <v>0</v>
      </c>
      <c r="O59" s="96">
        <v>0</v>
      </c>
      <c r="P59" s="39" t="str">
        <v>30000 - School of Fine Art</v>
      </c>
      <c r="Q59" s="39" t="str">
        <v>Increase</v>
      </c>
      <c r="R59" s="39" t="str">
        <v>Yes</v>
      </c>
      <c r="T59" s="39" t="str">
        <v>70</v>
      </c>
      <c r="U59" s="1" t="str">
        <v>HOME</v>
      </c>
      <c r="V59" s="1" t="str">
        <v>MEDIUM</v>
      </c>
      <c r="W59" s="1" t="str">
        <v/>
      </c>
      <c r="X59" s="1" t="str">
        <v/>
      </c>
      <c r="Y59" s="1" t="str">
        <v/>
      </c>
      <c r="Z59" s="1" t="str">
        <v>JO</v>
      </c>
      <c r="AA59" s="1" t="str">
        <v/>
      </c>
      <c r="AB59" s="1" t="str">
        <v/>
      </c>
      <c r="AC59" s="1" t="str">
        <v/>
      </c>
      <c r="AD59" s="1" t="str">
        <v/>
      </c>
      <c r="AE59" s="1" t="str">
        <v/>
      </c>
      <c r="AF59" s="1" t="str">
        <v/>
      </c>
      <c r="AG59" s="1" t="str">
        <v/>
      </c>
      <c r="AH59" s="1" t="str">
        <v/>
      </c>
    </row>
    <row r="60" spans="2:34" x14ac:dyDescent="0.45">
      <c r="B60" s="1" t="str">
        <v>30000</v>
      </c>
      <c r="C60" s="1" t="str">
        <v>School of Fine Art</v>
      </c>
      <c r="D60" s="1" t="str">
        <v>103052</v>
      </c>
      <c r="E60" s="28" t="str">
        <v>2023-05-01</v>
      </c>
      <c r="F60" s="28" t="str">
        <v>2023-05-01</v>
      </c>
      <c r="G60" s="28" t="str">
        <v>2023-05-01</v>
      </c>
      <c r="H60" s="90">
        <v>250.2</v>
      </c>
      <c r="I60" s="90">
        <v>-250.2</v>
      </c>
      <c r="J60" s="90">
        <v>0</v>
      </c>
      <c r="K60" s="1">
        <v>13</v>
      </c>
      <c r="L60" s="92">
        <v>822</v>
      </c>
      <c r="M60" s="94" t="str">
        <v>Over 150 days</v>
      </c>
      <c r="N60" s="96">
        <v>0</v>
      </c>
      <c r="O60" s="96">
        <v>0</v>
      </c>
      <c r="P60" s="39" t="str">
        <v>30000 - School of Fine Art</v>
      </c>
      <c r="Q60" s="39" t="str">
        <v>Increase</v>
      </c>
      <c r="R60" s="39" t="str">
        <v>Yes</v>
      </c>
      <c r="T60" s="39" t="str">
        <v>70</v>
      </c>
      <c r="U60" s="1" t="str">
        <v>HOME</v>
      </c>
      <c r="V60" s="1" t="str">
        <v>MEDIUM</v>
      </c>
      <c r="W60" s="1" t="str">
        <v/>
      </c>
      <c r="X60" s="1" t="str">
        <v/>
      </c>
      <c r="Y60" s="1" t="str">
        <v/>
      </c>
      <c r="Z60" s="1" t="str">
        <v>JO</v>
      </c>
      <c r="AA60" s="1" t="str">
        <v/>
      </c>
      <c r="AB60" s="1" t="str">
        <v/>
      </c>
      <c r="AC60" s="1" t="str">
        <v/>
      </c>
      <c r="AD60" s="1" t="str">
        <v/>
      </c>
      <c r="AE60" s="1" t="str">
        <v/>
      </c>
      <c r="AF60" s="1" t="str">
        <v/>
      </c>
      <c r="AG60" s="1" t="str">
        <v/>
      </c>
      <c r="AH60" s="1" t="str">
        <v/>
      </c>
    </row>
    <row r="61" spans="2:34" x14ac:dyDescent="0.45">
      <c r="B61" s="1" t="str">
        <v>20000</v>
      </c>
      <c r="C61" s="1" t="str">
        <v>Trey Research</v>
      </c>
      <c r="D61" s="1" t="str">
        <v>103053</v>
      </c>
      <c r="E61" s="28" t="str">
        <v>2023-05-17</v>
      </c>
      <c r="F61" s="28" t="str">
        <v>2023-05-17</v>
      </c>
      <c r="G61" s="28" t="str">
        <v>2023-05-17</v>
      </c>
      <c r="H61" s="90">
        <v>133.5</v>
      </c>
      <c r="I61" s="90">
        <v>-133.5</v>
      </c>
      <c r="J61" s="90">
        <v>0</v>
      </c>
      <c r="K61" s="1">
        <v>8</v>
      </c>
      <c r="L61" s="92">
        <v>806</v>
      </c>
      <c r="M61" s="94" t="str">
        <v>Over 150 days</v>
      </c>
      <c r="N61" s="96">
        <v>0</v>
      </c>
      <c r="O61" s="96">
        <v>0</v>
      </c>
      <c r="P61" s="39" t="str">
        <v>20000 - Trey Research</v>
      </c>
      <c r="Q61" s="39" t="str">
        <v>Increase</v>
      </c>
      <c r="R61" s="39" t="str">
        <v>Yes</v>
      </c>
      <c r="T61" s="39" t="str">
        <v>40</v>
      </c>
      <c r="U61" s="1" t="str">
        <v/>
      </c>
      <c r="V61" s="1" t="str">
        <v>LARGE</v>
      </c>
      <c r="W61" s="1" t="str">
        <v/>
      </c>
      <c r="X61" s="1" t="str">
        <v/>
      </c>
      <c r="Y61" s="1" t="str">
        <v/>
      </c>
      <c r="Z61" s="1" t="str">
        <v>JO</v>
      </c>
      <c r="AA61" s="1" t="str">
        <v/>
      </c>
      <c r="AB61" s="1" t="str">
        <v/>
      </c>
      <c r="AC61" s="1" t="str">
        <v/>
      </c>
      <c r="AD61" s="1" t="str">
        <v/>
      </c>
      <c r="AE61" s="1" t="str">
        <v/>
      </c>
      <c r="AF61" s="1" t="str">
        <v/>
      </c>
      <c r="AG61" s="1" t="str">
        <v/>
      </c>
      <c r="AH61" s="1" t="str">
        <v/>
      </c>
    </row>
    <row r="62" spans="2:34" x14ac:dyDescent="0.45">
      <c r="B62" s="1" t="str">
        <v>10000</v>
      </c>
      <c r="C62" s="1" t="str">
        <v>Adatum Corporation</v>
      </c>
      <c r="D62" s="1" t="str">
        <v>103054</v>
      </c>
      <c r="E62" s="28" t="str">
        <v>2023-05-18</v>
      </c>
      <c r="F62" s="28" t="str">
        <v>2023-05-18</v>
      </c>
      <c r="G62" s="28" t="str">
        <v>2023-05-18</v>
      </c>
      <c r="H62" s="90">
        <v>625.5</v>
      </c>
      <c r="I62" s="90">
        <v>-625.5</v>
      </c>
      <c r="J62" s="90">
        <v>0</v>
      </c>
      <c r="K62" s="1">
        <v>10</v>
      </c>
      <c r="L62" s="92">
        <v>805</v>
      </c>
      <c r="M62" s="94" t="str">
        <v>Over 150 days</v>
      </c>
      <c r="N62" s="96">
        <v>0</v>
      </c>
      <c r="O62" s="96">
        <v>0</v>
      </c>
      <c r="P62" s="39" t="str">
        <v>10000 - Adatum Corporation</v>
      </c>
      <c r="Q62" s="39" t="str">
        <v>Increase</v>
      </c>
      <c r="R62" s="39" t="str">
        <v>Yes</v>
      </c>
      <c r="T62" s="39" t="str">
        <v>40</v>
      </c>
      <c r="U62" s="1" t="str">
        <v/>
      </c>
      <c r="V62" s="1" t="str">
        <v>MEDIUM</v>
      </c>
      <c r="W62" s="1" t="str">
        <v/>
      </c>
      <c r="X62" s="1" t="str">
        <v/>
      </c>
      <c r="Y62" s="1" t="str">
        <v/>
      </c>
      <c r="Z62" s="1" t="str">
        <v>JO</v>
      </c>
      <c r="AA62" s="1" t="str">
        <v/>
      </c>
      <c r="AB62" s="1" t="str">
        <v/>
      </c>
      <c r="AC62" s="1" t="str">
        <v/>
      </c>
      <c r="AD62" s="1" t="str">
        <v/>
      </c>
      <c r="AE62" s="1" t="str">
        <v/>
      </c>
      <c r="AF62" s="1" t="str">
        <v/>
      </c>
      <c r="AG62" s="1" t="str">
        <v/>
      </c>
      <c r="AH62" s="1" t="str">
        <v/>
      </c>
    </row>
    <row r="63" spans="2:34" x14ac:dyDescent="0.45">
      <c r="B63" s="1" t="str">
        <v>30000</v>
      </c>
      <c r="C63" s="1" t="str">
        <v>School of Fine Art</v>
      </c>
      <c r="D63" s="1" t="str">
        <v>103055</v>
      </c>
      <c r="E63" s="28" t="str">
        <v>2023-05-19</v>
      </c>
      <c r="F63" s="28" t="str">
        <v>2023-05-19</v>
      </c>
      <c r="G63" s="28" t="str">
        <v>2023-05-19</v>
      </c>
      <c r="H63" s="90">
        <v>250.2</v>
      </c>
      <c r="I63" s="90">
        <v>-250.2</v>
      </c>
      <c r="J63" s="90">
        <v>0</v>
      </c>
      <c r="K63" s="1">
        <v>13</v>
      </c>
      <c r="L63" s="92">
        <v>804</v>
      </c>
      <c r="M63" s="94" t="str">
        <v>Over 150 days</v>
      </c>
      <c r="N63" s="96">
        <v>0</v>
      </c>
      <c r="O63" s="96">
        <v>0</v>
      </c>
      <c r="P63" s="39" t="str">
        <v>30000 - School of Fine Art</v>
      </c>
      <c r="Q63" s="39" t="str">
        <v>Increase</v>
      </c>
      <c r="R63" s="39" t="str">
        <v>Yes</v>
      </c>
      <c r="T63" s="39" t="str">
        <v>70</v>
      </c>
      <c r="U63" s="1" t="str">
        <v>HOME</v>
      </c>
      <c r="V63" s="1" t="str">
        <v>MEDIUM</v>
      </c>
      <c r="W63" s="1" t="str">
        <v/>
      </c>
      <c r="X63" s="1" t="str">
        <v/>
      </c>
      <c r="Y63" s="1" t="str">
        <v/>
      </c>
      <c r="Z63" s="1" t="str">
        <v>JO</v>
      </c>
      <c r="AA63" s="1" t="str">
        <v/>
      </c>
      <c r="AB63" s="1" t="str">
        <v/>
      </c>
      <c r="AC63" s="1" t="str">
        <v/>
      </c>
      <c r="AD63" s="1" t="str">
        <v/>
      </c>
      <c r="AE63" s="1" t="str">
        <v/>
      </c>
      <c r="AF63" s="1" t="str">
        <v/>
      </c>
      <c r="AG63" s="1" t="str">
        <v/>
      </c>
      <c r="AH63" s="1" t="str">
        <v/>
      </c>
    </row>
    <row r="64" spans="2:34" x14ac:dyDescent="0.45">
      <c r="B64" s="1" t="str">
        <v>50000</v>
      </c>
      <c r="C64" s="1" t="str">
        <v>Relecloud</v>
      </c>
      <c r="D64" s="1" t="str">
        <v>103056</v>
      </c>
      <c r="E64" s="28" t="str">
        <v>2023-05-20</v>
      </c>
      <c r="F64" s="28" t="str">
        <v>2023-05-20</v>
      </c>
      <c r="G64" s="28" t="str">
        <v>2023-05-20</v>
      </c>
      <c r="H64" s="90">
        <v>308.25</v>
      </c>
      <c r="I64" s="90">
        <v>-308.25</v>
      </c>
      <c r="J64" s="90">
        <v>0</v>
      </c>
      <c r="K64" s="1">
        <v>16</v>
      </c>
      <c r="L64" s="92">
        <v>803</v>
      </c>
      <c r="M64" s="94" t="str">
        <v>Over 150 days</v>
      </c>
      <c r="N64" s="96">
        <v>0</v>
      </c>
      <c r="O64" s="96">
        <v>0</v>
      </c>
      <c r="P64" s="39" t="str">
        <v>50000 - Relecloud</v>
      </c>
      <c r="Q64" s="39" t="str">
        <v>Increase</v>
      </c>
      <c r="R64" s="39" t="str">
        <v>Yes</v>
      </c>
      <c r="T64" s="39" t="str">
        <v>40</v>
      </c>
      <c r="U64" s="1" t="str">
        <v>OFFICE</v>
      </c>
      <c r="V64" s="1" t="str">
        <v>MEDIUM</v>
      </c>
      <c r="W64" s="1" t="str">
        <v/>
      </c>
      <c r="X64" s="1" t="str">
        <v/>
      </c>
      <c r="Y64" s="1" t="str">
        <v/>
      </c>
      <c r="Z64" s="1" t="str">
        <v>JO</v>
      </c>
      <c r="AA64" s="1" t="str">
        <v/>
      </c>
      <c r="AB64" s="1" t="str">
        <v/>
      </c>
      <c r="AC64" s="1" t="str">
        <v/>
      </c>
      <c r="AD64" s="1" t="str">
        <v/>
      </c>
      <c r="AE64" s="1" t="str">
        <v/>
      </c>
      <c r="AF64" s="1" t="str">
        <v/>
      </c>
      <c r="AG64" s="1" t="str">
        <v/>
      </c>
      <c r="AH64" s="1" t="str">
        <v/>
      </c>
    </row>
    <row r="65" spans="2:34" x14ac:dyDescent="0.45">
      <c r="B65" s="1" t="str">
        <v>40000</v>
      </c>
      <c r="C65" s="1" t="str">
        <v>Alpine Ski House</v>
      </c>
      <c r="D65" s="1" t="str">
        <v>103057</v>
      </c>
      <c r="E65" s="28" t="str">
        <v>2023-05-21</v>
      </c>
      <c r="F65" s="28" t="str">
        <v>2023-05-21</v>
      </c>
      <c r="G65" s="28" t="str">
        <v>2023-05-21</v>
      </c>
      <c r="H65" s="90">
        <v>250.2</v>
      </c>
      <c r="I65" s="90">
        <v>-250.2</v>
      </c>
      <c r="J65" s="90">
        <v>0</v>
      </c>
      <c r="K65" s="1">
        <v>18</v>
      </c>
      <c r="L65" s="92">
        <v>802</v>
      </c>
      <c r="M65" s="94" t="str">
        <v>Over 150 days</v>
      </c>
      <c r="N65" s="96">
        <v>0</v>
      </c>
      <c r="O65" s="96">
        <v>0</v>
      </c>
      <c r="P65" s="39" t="str">
        <v>40000 - Alpine Ski House</v>
      </c>
      <c r="Q65" s="39" t="str">
        <v>Increase</v>
      </c>
      <c r="R65" s="39" t="str">
        <v>Yes</v>
      </c>
      <c r="T65" s="39" t="str">
        <v>30</v>
      </c>
      <c r="U65" s="1" t="str">
        <v/>
      </c>
      <c r="V65" s="1" t="str">
        <v>SMALL</v>
      </c>
      <c r="W65" s="1" t="str">
        <v/>
      </c>
      <c r="X65" s="1" t="str">
        <v/>
      </c>
      <c r="Y65" s="1" t="str">
        <v/>
      </c>
      <c r="Z65" s="1" t="str">
        <v>JO</v>
      </c>
      <c r="AA65" s="1" t="str">
        <v/>
      </c>
      <c r="AB65" s="1" t="str">
        <v/>
      </c>
      <c r="AC65" s="1" t="str">
        <v/>
      </c>
      <c r="AD65" s="1" t="str">
        <v/>
      </c>
      <c r="AE65" s="1" t="str">
        <v/>
      </c>
      <c r="AF65" s="1" t="str">
        <v/>
      </c>
      <c r="AG65" s="1" t="str">
        <v/>
      </c>
      <c r="AH65" s="1" t="str">
        <v/>
      </c>
    </row>
    <row r="66" spans="2:34" x14ac:dyDescent="0.45">
      <c r="B66" s="1" t="str">
        <v>20000</v>
      </c>
      <c r="C66" s="1" t="str">
        <v>Trey Research</v>
      </c>
      <c r="D66" s="1" t="str">
        <v>103058</v>
      </c>
      <c r="E66" s="28" t="str">
        <v>2023-05-22</v>
      </c>
      <c r="F66" s="28" t="str">
        <v>2023-05-22</v>
      </c>
      <c r="G66" s="28" t="str">
        <v>2023-05-22</v>
      </c>
      <c r="H66" s="90">
        <v>1867.5</v>
      </c>
      <c r="I66" s="90">
        <v>-1867.5</v>
      </c>
      <c r="J66" s="90">
        <v>0</v>
      </c>
      <c r="K66" s="1">
        <v>8</v>
      </c>
      <c r="L66" s="92">
        <v>801</v>
      </c>
      <c r="M66" s="94" t="str">
        <v>Over 150 days</v>
      </c>
      <c r="N66" s="96">
        <v>0</v>
      </c>
      <c r="O66" s="96">
        <v>0</v>
      </c>
      <c r="P66" s="39" t="str">
        <v>20000 - Trey Research</v>
      </c>
      <c r="Q66" s="39" t="str">
        <v>Increase</v>
      </c>
      <c r="R66" s="39" t="str">
        <v>Yes</v>
      </c>
      <c r="T66" s="39" t="str">
        <v>40</v>
      </c>
      <c r="U66" s="1" t="str">
        <v/>
      </c>
      <c r="V66" s="1" t="str">
        <v>LARGE</v>
      </c>
      <c r="W66" s="1" t="str">
        <v/>
      </c>
      <c r="X66" s="1" t="str">
        <v/>
      </c>
      <c r="Y66" s="1" t="str">
        <v/>
      </c>
      <c r="Z66" s="1" t="str">
        <v>JO</v>
      </c>
      <c r="AA66" s="1" t="str">
        <v/>
      </c>
      <c r="AB66" s="1" t="str">
        <v/>
      </c>
      <c r="AC66" s="1" t="str">
        <v/>
      </c>
      <c r="AD66" s="1" t="str">
        <v/>
      </c>
      <c r="AE66" s="1" t="str">
        <v/>
      </c>
      <c r="AF66" s="1" t="str">
        <v/>
      </c>
      <c r="AG66" s="1" t="str">
        <v/>
      </c>
      <c r="AH66" s="1" t="str">
        <v/>
      </c>
    </row>
    <row r="67" spans="2:34" x14ac:dyDescent="0.45">
      <c r="B67" s="1" t="str">
        <v>10000</v>
      </c>
      <c r="C67" s="1" t="str">
        <v>Adatum Corporation</v>
      </c>
      <c r="D67" s="1" t="str">
        <v>103059</v>
      </c>
      <c r="E67" s="28" t="str">
        <v>2023-05-22</v>
      </c>
      <c r="F67" s="28" t="str">
        <v>2023-05-22</v>
      </c>
      <c r="G67" s="28" t="str">
        <v>2023-05-22</v>
      </c>
      <c r="H67" s="90">
        <v>12623.25</v>
      </c>
      <c r="I67" s="90">
        <v>-12623.25</v>
      </c>
      <c r="J67" s="90">
        <v>0</v>
      </c>
      <c r="K67" s="1">
        <v>10</v>
      </c>
      <c r="L67" s="92">
        <v>801</v>
      </c>
      <c r="M67" s="94" t="str">
        <v>Over 150 days</v>
      </c>
      <c r="N67" s="96">
        <v>0</v>
      </c>
      <c r="O67" s="96">
        <v>0</v>
      </c>
      <c r="P67" s="39" t="str">
        <v>10000 - Adatum Corporation</v>
      </c>
      <c r="Q67" s="39" t="str">
        <v>Increase</v>
      </c>
      <c r="R67" s="39" t="str">
        <v>Yes</v>
      </c>
      <c r="T67" s="39" t="str">
        <v>40</v>
      </c>
      <c r="U67" s="1" t="str">
        <v/>
      </c>
      <c r="V67" s="1" t="str">
        <v>MEDIUM</v>
      </c>
      <c r="W67" s="1" t="str">
        <v/>
      </c>
      <c r="X67" s="1" t="str">
        <v/>
      </c>
      <c r="Y67" s="1" t="str">
        <v/>
      </c>
      <c r="Z67" s="1" t="str">
        <v>JO</v>
      </c>
      <c r="AA67" s="1" t="str">
        <v/>
      </c>
      <c r="AB67" s="1" t="str">
        <v/>
      </c>
      <c r="AC67" s="1" t="str">
        <v/>
      </c>
      <c r="AD67" s="1" t="str">
        <v/>
      </c>
      <c r="AE67" s="1" t="str">
        <v/>
      </c>
      <c r="AF67" s="1" t="str">
        <v/>
      </c>
      <c r="AG67" s="1" t="str">
        <v/>
      </c>
      <c r="AH67" s="1" t="str">
        <v/>
      </c>
    </row>
    <row r="68" spans="2:34" x14ac:dyDescent="0.45">
      <c r="B68" s="1" t="str">
        <v>50000</v>
      </c>
      <c r="C68" s="1" t="str">
        <v>Relecloud</v>
      </c>
      <c r="D68" s="1" t="str">
        <v>103060</v>
      </c>
      <c r="E68" s="28" t="str">
        <v>2023-05-24</v>
      </c>
      <c r="F68" s="28" t="str">
        <v>2023-05-24</v>
      </c>
      <c r="G68" s="28" t="str">
        <v>2023-05-24</v>
      </c>
      <c r="H68" s="90">
        <v>2110.5</v>
      </c>
      <c r="I68" s="90">
        <v>-2110.5</v>
      </c>
      <c r="J68" s="90">
        <v>0</v>
      </c>
      <c r="K68" s="1">
        <v>16</v>
      </c>
      <c r="L68" s="92">
        <v>799</v>
      </c>
      <c r="M68" s="94" t="str">
        <v>Over 150 days</v>
      </c>
      <c r="N68" s="96">
        <v>0</v>
      </c>
      <c r="O68" s="96">
        <v>0</v>
      </c>
      <c r="P68" s="39" t="str">
        <v>50000 - Relecloud</v>
      </c>
      <c r="Q68" s="39" t="str">
        <v>Increase</v>
      </c>
      <c r="R68" s="39" t="str">
        <v>Yes</v>
      </c>
      <c r="T68" s="39" t="str">
        <v>40</v>
      </c>
      <c r="U68" s="1" t="str">
        <v>OFFICE</v>
      </c>
      <c r="V68" s="1" t="str">
        <v>MEDIUM</v>
      </c>
      <c r="W68" s="1" t="str">
        <v/>
      </c>
      <c r="X68" s="1" t="str">
        <v/>
      </c>
      <c r="Y68" s="1" t="str">
        <v/>
      </c>
      <c r="Z68" s="1" t="str">
        <v>JO</v>
      </c>
      <c r="AA68" s="1" t="str">
        <v/>
      </c>
      <c r="AB68" s="1" t="str">
        <v/>
      </c>
      <c r="AC68" s="1" t="str">
        <v/>
      </c>
      <c r="AD68" s="1" t="str">
        <v/>
      </c>
      <c r="AE68" s="1" t="str">
        <v/>
      </c>
      <c r="AF68" s="1" t="str">
        <v/>
      </c>
      <c r="AG68" s="1" t="str">
        <v/>
      </c>
      <c r="AH68" s="1" t="str">
        <v/>
      </c>
    </row>
    <row r="69" spans="2:34" x14ac:dyDescent="0.45">
      <c r="B69" s="1" t="str">
        <v>30000</v>
      </c>
      <c r="C69" s="1" t="str">
        <v>School of Fine Art</v>
      </c>
      <c r="D69" s="1" t="str">
        <v>103061</v>
      </c>
      <c r="E69" s="28" t="str">
        <v>2023-05-25</v>
      </c>
      <c r="F69" s="28" t="str">
        <v>2023-05-25</v>
      </c>
      <c r="G69" s="28" t="str">
        <v>2023-05-25</v>
      </c>
      <c r="H69" s="90">
        <v>284.8</v>
      </c>
      <c r="I69" s="90">
        <v>-284.8</v>
      </c>
      <c r="J69" s="90">
        <v>0</v>
      </c>
      <c r="K69" s="1">
        <v>13</v>
      </c>
      <c r="L69" s="92">
        <v>798</v>
      </c>
      <c r="M69" s="94" t="str">
        <v>Over 150 days</v>
      </c>
      <c r="N69" s="96">
        <v>0</v>
      </c>
      <c r="O69" s="96">
        <v>0</v>
      </c>
      <c r="P69" s="39" t="str">
        <v>30000 - School of Fine Art</v>
      </c>
      <c r="Q69" s="39" t="str">
        <v>Increase</v>
      </c>
      <c r="R69" s="39" t="str">
        <v>Yes</v>
      </c>
      <c r="T69" s="39" t="str">
        <v>70</v>
      </c>
      <c r="U69" s="1" t="str">
        <v>HOME</v>
      </c>
      <c r="V69" s="1" t="str">
        <v>MEDIUM</v>
      </c>
      <c r="W69" s="1" t="str">
        <v/>
      </c>
      <c r="X69" s="1" t="str">
        <v/>
      </c>
      <c r="Y69" s="1" t="str">
        <v/>
      </c>
      <c r="Z69" s="1" t="str">
        <v>JO</v>
      </c>
      <c r="AA69" s="1" t="str">
        <v/>
      </c>
      <c r="AB69" s="1" t="str">
        <v/>
      </c>
      <c r="AC69" s="1" t="str">
        <v/>
      </c>
      <c r="AD69" s="1" t="str">
        <v/>
      </c>
      <c r="AE69" s="1" t="str">
        <v/>
      </c>
      <c r="AF69" s="1" t="str">
        <v/>
      </c>
      <c r="AG69" s="1" t="str">
        <v/>
      </c>
      <c r="AH69" s="1" t="str">
        <v/>
      </c>
    </row>
    <row r="70" spans="2:34" x14ac:dyDescent="0.45">
      <c r="B70" s="1" t="str">
        <v>40000</v>
      </c>
      <c r="C70" s="1" t="str">
        <v>Alpine Ski House</v>
      </c>
      <c r="D70" s="1" t="str">
        <v>103062</v>
      </c>
      <c r="E70" s="28" t="str">
        <v>2023-05-25</v>
      </c>
      <c r="F70" s="28" t="str">
        <v>2023-05-25</v>
      </c>
      <c r="G70" s="28" t="str">
        <v>2023-05-25</v>
      </c>
      <c r="H70" s="90">
        <v>3161.2</v>
      </c>
      <c r="I70" s="90">
        <v>-3161.2</v>
      </c>
      <c r="J70" s="90">
        <v>0</v>
      </c>
      <c r="K70" s="1">
        <v>18</v>
      </c>
      <c r="L70" s="92">
        <v>798</v>
      </c>
      <c r="M70" s="94" t="str">
        <v>Over 150 days</v>
      </c>
      <c r="N70" s="96">
        <v>0</v>
      </c>
      <c r="O70" s="96">
        <v>0</v>
      </c>
      <c r="P70" s="39" t="str">
        <v>40000 - Alpine Ski House</v>
      </c>
      <c r="Q70" s="39" t="str">
        <v>Increase</v>
      </c>
      <c r="R70" s="39" t="str">
        <v>Yes</v>
      </c>
      <c r="T70" s="39" t="str">
        <v>30</v>
      </c>
      <c r="U70" s="1" t="str">
        <v/>
      </c>
      <c r="V70" s="1" t="str">
        <v>SMALL</v>
      </c>
      <c r="W70" s="1" t="str">
        <v/>
      </c>
      <c r="X70" s="1" t="str">
        <v/>
      </c>
      <c r="Y70" s="1" t="str">
        <v/>
      </c>
      <c r="Z70" s="1" t="str">
        <v>JO</v>
      </c>
      <c r="AA70" s="1" t="str">
        <v/>
      </c>
      <c r="AB70" s="1" t="str">
        <v/>
      </c>
      <c r="AC70" s="1" t="str">
        <v/>
      </c>
      <c r="AD70" s="1" t="str">
        <v/>
      </c>
      <c r="AE70" s="1" t="str">
        <v/>
      </c>
      <c r="AF70" s="1" t="str">
        <v/>
      </c>
      <c r="AG70" s="1" t="str">
        <v/>
      </c>
      <c r="AH70" s="1" t="str">
        <v/>
      </c>
    </row>
    <row r="71" spans="2:34" x14ac:dyDescent="0.45">
      <c r="B71" s="1" t="str">
        <v>20000</v>
      </c>
      <c r="C71" s="1" t="str">
        <v>Trey Research</v>
      </c>
      <c r="D71" s="1" t="str">
        <v>103063</v>
      </c>
      <c r="E71" s="28" t="str">
        <v>2023-05-27</v>
      </c>
      <c r="F71" s="28" t="str">
        <v>2023-05-27</v>
      </c>
      <c r="G71" s="28" t="str">
        <v>2023-05-27</v>
      </c>
      <c r="H71" s="90">
        <v>625.5</v>
      </c>
      <c r="I71" s="90">
        <v>-625.5</v>
      </c>
      <c r="J71" s="90">
        <v>0</v>
      </c>
      <c r="K71" s="1">
        <v>8</v>
      </c>
      <c r="L71" s="92">
        <v>796</v>
      </c>
      <c r="M71" s="94" t="str">
        <v>Over 150 days</v>
      </c>
      <c r="N71" s="96">
        <v>0</v>
      </c>
      <c r="O71" s="96">
        <v>0</v>
      </c>
      <c r="P71" s="39" t="str">
        <v>20000 - Trey Research</v>
      </c>
      <c r="Q71" s="39" t="str">
        <v>Increase</v>
      </c>
      <c r="R71" s="39" t="str">
        <v>Yes</v>
      </c>
      <c r="T71" s="39" t="str">
        <v>40</v>
      </c>
      <c r="U71" s="1" t="str">
        <v/>
      </c>
      <c r="V71" s="1" t="str">
        <v>LARGE</v>
      </c>
      <c r="W71" s="1" t="str">
        <v/>
      </c>
      <c r="X71" s="1" t="str">
        <v/>
      </c>
      <c r="Y71" s="1" t="str">
        <v/>
      </c>
      <c r="Z71" s="1" t="str">
        <v>JO</v>
      </c>
      <c r="AA71" s="1" t="str">
        <v/>
      </c>
      <c r="AB71" s="1" t="str">
        <v/>
      </c>
      <c r="AC71" s="1" t="str">
        <v/>
      </c>
      <c r="AD71" s="1" t="str">
        <v/>
      </c>
      <c r="AE71" s="1" t="str">
        <v/>
      </c>
      <c r="AF71" s="1" t="str">
        <v/>
      </c>
      <c r="AG71" s="1" t="str">
        <v/>
      </c>
      <c r="AH71" s="1" t="str">
        <v/>
      </c>
    </row>
    <row r="72" spans="2:34" x14ac:dyDescent="0.45">
      <c r="B72" s="1" t="str">
        <v>30000</v>
      </c>
      <c r="C72" s="1" t="str">
        <v>School of Fine Art</v>
      </c>
      <c r="D72" s="1" t="str">
        <v>103064</v>
      </c>
      <c r="E72" s="28" t="str">
        <v>2023-05-28</v>
      </c>
      <c r="F72" s="28" t="str">
        <v>2023-05-28</v>
      </c>
      <c r="G72" s="28" t="str">
        <v>2023-05-28</v>
      </c>
      <c r="H72" s="90">
        <v>9388.9</v>
      </c>
      <c r="I72" s="90">
        <v>-9388.9</v>
      </c>
      <c r="J72" s="90">
        <v>0</v>
      </c>
      <c r="K72" s="1">
        <v>13</v>
      </c>
      <c r="L72" s="92">
        <v>795</v>
      </c>
      <c r="M72" s="94" t="str">
        <v>Over 150 days</v>
      </c>
      <c r="N72" s="96">
        <v>0</v>
      </c>
      <c r="O72" s="96">
        <v>0</v>
      </c>
      <c r="P72" s="39" t="str">
        <v>30000 - School of Fine Art</v>
      </c>
      <c r="Q72" s="39" t="str">
        <v>Increase</v>
      </c>
      <c r="R72" s="39" t="str">
        <v>Yes</v>
      </c>
      <c r="T72" s="39" t="str">
        <v>70</v>
      </c>
      <c r="U72" s="1" t="str">
        <v>HOME</v>
      </c>
      <c r="V72" s="1" t="str">
        <v>MEDIUM</v>
      </c>
      <c r="W72" s="1" t="str">
        <v/>
      </c>
      <c r="X72" s="1" t="str">
        <v/>
      </c>
      <c r="Y72" s="1" t="str">
        <v/>
      </c>
      <c r="Z72" s="1" t="str">
        <v>JO</v>
      </c>
      <c r="AA72" s="1" t="str">
        <v/>
      </c>
      <c r="AB72" s="1" t="str">
        <v/>
      </c>
      <c r="AC72" s="1" t="str">
        <v/>
      </c>
      <c r="AD72" s="1" t="str">
        <v/>
      </c>
      <c r="AE72" s="1" t="str">
        <v/>
      </c>
      <c r="AF72" s="1" t="str">
        <v/>
      </c>
      <c r="AG72" s="1" t="str">
        <v/>
      </c>
      <c r="AH72" s="1" t="str">
        <v/>
      </c>
    </row>
    <row r="73" spans="2:34" x14ac:dyDescent="0.45">
      <c r="B73" s="1" t="str">
        <v>50000</v>
      </c>
      <c r="C73" s="1" t="str">
        <v>Relecloud</v>
      </c>
      <c r="D73" s="1" t="str">
        <v>103065</v>
      </c>
      <c r="E73" s="28" t="str">
        <v>2023-05-31</v>
      </c>
      <c r="F73" s="28" t="str">
        <v>2023-05-31</v>
      </c>
      <c r="G73" s="28" t="str">
        <v>2023-05-31</v>
      </c>
      <c r="H73" s="90">
        <v>2202</v>
      </c>
      <c r="I73" s="90">
        <v>-2202</v>
      </c>
      <c r="J73" s="90">
        <v>0</v>
      </c>
      <c r="K73" s="1">
        <v>16</v>
      </c>
      <c r="L73" s="92">
        <v>792</v>
      </c>
      <c r="M73" s="94" t="str">
        <v>Over 150 days</v>
      </c>
      <c r="N73" s="96">
        <v>0</v>
      </c>
      <c r="O73" s="96">
        <v>0</v>
      </c>
      <c r="P73" s="39" t="str">
        <v>50000 - Relecloud</v>
      </c>
      <c r="Q73" s="39" t="str">
        <v>Increase</v>
      </c>
      <c r="R73" s="39" t="str">
        <v>Yes</v>
      </c>
      <c r="T73" s="39" t="str">
        <v>40</v>
      </c>
      <c r="U73" s="1" t="str">
        <v>OFFICE</v>
      </c>
      <c r="V73" s="1" t="str">
        <v>MEDIUM</v>
      </c>
      <c r="W73" s="1" t="str">
        <v/>
      </c>
      <c r="X73" s="1" t="str">
        <v/>
      </c>
      <c r="Y73" s="1" t="str">
        <v/>
      </c>
      <c r="Z73" s="1" t="str">
        <v>JO</v>
      </c>
      <c r="AA73" s="1" t="str">
        <v/>
      </c>
      <c r="AB73" s="1" t="str">
        <v/>
      </c>
      <c r="AC73" s="1" t="str">
        <v/>
      </c>
      <c r="AD73" s="1" t="str">
        <v/>
      </c>
      <c r="AE73" s="1" t="str">
        <v/>
      </c>
      <c r="AF73" s="1" t="str">
        <v/>
      </c>
      <c r="AG73" s="1" t="str">
        <v/>
      </c>
      <c r="AH73" s="1" t="str">
        <v/>
      </c>
    </row>
    <row r="74" spans="2:34" x14ac:dyDescent="0.45">
      <c r="B74" s="1" t="str">
        <v>30000</v>
      </c>
      <c r="C74" s="1" t="str">
        <v>School of Fine Art</v>
      </c>
      <c r="D74" s="1" t="str">
        <v>103066</v>
      </c>
      <c r="E74" s="28" t="str">
        <v>2023-06-01</v>
      </c>
      <c r="F74" s="28" t="str">
        <v>2023-06-01</v>
      </c>
      <c r="G74" s="28" t="str">
        <v>2023-06-01</v>
      </c>
      <c r="H74" s="90">
        <v>1113.3</v>
      </c>
      <c r="I74" s="90">
        <v>-1113.3</v>
      </c>
      <c r="J74" s="90">
        <v>0</v>
      </c>
      <c r="K74" s="1">
        <v>13</v>
      </c>
      <c r="L74" s="92">
        <v>791</v>
      </c>
      <c r="M74" s="94" t="str">
        <v>Over 150 days</v>
      </c>
      <c r="N74" s="96">
        <v>0</v>
      </c>
      <c r="O74" s="96">
        <v>0</v>
      </c>
      <c r="P74" s="39" t="str">
        <v>30000 - School of Fine Art</v>
      </c>
      <c r="Q74" s="39" t="str">
        <v>Increase</v>
      </c>
      <c r="R74" s="39" t="str">
        <v>Yes</v>
      </c>
      <c r="T74" s="39" t="str">
        <v>70</v>
      </c>
      <c r="U74" s="1" t="str">
        <v>HOME</v>
      </c>
      <c r="V74" s="1" t="str">
        <v>MEDIUM</v>
      </c>
      <c r="W74" s="1" t="str">
        <v/>
      </c>
      <c r="X74" s="1" t="str">
        <v/>
      </c>
      <c r="Y74" s="1" t="str">
        <v/>
      </c>
      <c r="Z74" s="1" t="str">
        <v>JO</v>
      </c>
      <c r="AA74" s="1" t="str">
        <v/>
      </c>
      <c r="AB74" s="1" t="str">
        <v/>
      </c>
      <c r="AC74" s="1" t="str">
        <v/>
      </c>
      <c r="AD74" s="1" t="str">
        <v/>
      </c>
      <c r="AE74" s="1" t="str">
        <v/>
      </c>
      <c r="AF74" s="1" t="str">
        <v/>
      </c>
      <c r="AG74" s="1" t="str">
        <v/>
      </c>
      <c r="AH74" s="1" t="str">
        <v/>
      </c>
    </row>
    <row r="75" spans="2:34" x14ac:dyDescent="0.45">
      <c r="B75" s="1" t="str">
        <v>20000</v>
      </c>
      <c r="C75" s="1" t="str">
        <v>Trey Research</v>
      </c>
      <c r="D75" s="1" t="str">
        <v>103067</v>
      </c>
      <c r="E75" s="28" t="str">
        <v>2023-06-16</v>
      </c>
      <c r="F75" s="28" t="str">
        <v>2023-06-16</v>
      </c>
      <c r="G75" s="28" t="str">
        <v>2023-06-16</v>
      </c>
      <c r="H75" s="90">
        <v>133.5</v>
      </c>
      <c r="I75" s="90">
        <v>-133.5</v>
      </c>
      <c r="J75" s="90">
        <v>0</v>
      </c>
      <c r="K75" s="1">
        <v>8</v>
      </c>
      <c r="L75" s="92">
        <v>776</v>
      </c>
      <c r="M75" s="94" t="str">
        <v>Over 150 days</v>
      </c>
      <c r="N75" s="96">
        <v>0</v>
      </c>
      <c r="O75" s="96">
        <v>0</v>
      </c>
      <c r="P75" s="39" t="str">
        <v>20000 - Trey Research</v>
      </c>
      <c r="Q75" s="39" t="str">
        <v>Increase</v>
      </c>
      <c r="R75" s="39" t="str">
        <v>Yes</v>
      </c>
      <c r="T75" s="39" t="str">
        <v>40</v>
      </c>
      <c r="U75" s="1" t="str">
        <v/>
      </c>
      <c r="V75" s="1" t="str">
        <v>LARGE</v>
      </c>
      <c r="W75" s="1" t="str">
        <v/>
      </c>
      <c r="X75" s="1" t="str">
        <v/>
      </c>
      <c r="Y75" s="1" t="str">
        <v/>
      </c>
      <c r="Z75" s="1" t="str">
        <v>JO</v>
      </c>
      <c r="AA75" s="1" t="str">
        <v/>
      </c>
      <c r="AB75" s="1" t="str">
        <v/>
      </c>
      <c r="AC75" s="1" t="str">
        <v/>
      </c>
      <c r="AD75" s="1" t="str">
        <v/>
      </c>
      <c r="AE75" s="1" t="str">
        <v/>
      </c>
      <c r="AF75" s="1" t="str">
        <v/>
      </c>
      <c r="AG75" s="1" t="str">
        <v/>
      </c>
      <c r="AH75" s="1" t="str">
        <v/>
      </c>
    </row>
    <row r="76" spans="2:34" x14ac:dyDescent="0.45">
      <c r="B76" s="1" t="str">
        <v>30000</v>
      </c>
      <c r="C76" s="1" t="str">
        <v>School of Fine Art</v>
      </c>
      <c r="D76" s="1" t="str">
        <v>103068</v>
      </c>
      <c r="E76" s="28" t="str">
        <v>2023-06-18</v>
      </c>
      <c r="F76" s="28" t="str">
        <v>2023-06-18</v>
      </c>
      <c r="G76" s="28" t="str">
        <v>2023-06-18</v>
      </c>
      <c r="H76" s="90">
        <v>250.2</v>
      </c>
      <c r="I76" s="90">
        <v>-250.2</v>
      </c>
      <c r="J76" s="90">
        <v>0</v>
      </c>
      <c r="K76" s="1">
        <v>13</v>
      </c>
      <c r="L76" s="92">
        <v>774</v>
      </c>
      <c r="M76" s="94" t="str">
        <v>Over 150 days</v>
      </c>
      <c r="N76" s="96">
        <v>0</v>
      </c>
      <c r="O76" s="96">
        <v>0</v>
      </c>
      <c r="P76" s="39" t="str">
        <v>30000 - School of Fine Art</v>
      </c>
      <c r="Q76" s="39" t="str">
        <v>Increase</v>
      </c>
      <c r="R76" s="39" t="str">
        <v>Yes</v>
      </c>
      <c r="T76" s="39" t="str">
        <v>70</v>
      </c>
      <c r="U76" s="1" t="str">
        <v>HOME</v>
      </c>
      <c r="V76" s="1" t="str">
        <v>MEDIUM</v>
      </c>
      <c r="W76" s="1" t="str">
        <v/>
      </c>
      <c r="X76" s="1" t="str">
        <v/>
      </c>
      <c r="Y76" s="1" t="str">
        <v/>
      </c>
      <c r="Z76" s="1" t="str">
        <v>JO</v>
      </c>
      <c r="AA76" s="1" t="str">
        <v/>
      </c>
      <c r="AB76" s="1" t="str">
        <v/>
      </c>
      <c r="AC76" s="1" t="str">
        <v/>
      </c>
      <c r="AD76" s="1" t="str">
        <v/>
      </c>
      <c r="AE76" s="1" t="str">
        <v/>
      </c>
      <c r="AF76" s="1" t="str">
        <v/>
      </c>
      <c r="AG76" s="1" t="str">
        <v/>
      </c>
      <c r="AH76" s="1" t="str">
        <v/>
      </c>
    </row>
    <row r="77" spans="2:34" x14ac:dyDescent="0.45">
      <c r="B77" s="1" t="str">
        <v>50000</v>
      </c>
      <c r="C77" s="1" t="str">
        <v>Relecloud</v>
      </c>
      <c r="D77" s="1" t="str">
        <v>103069</v>
      </c>
      <c r="E77" s="28" t="str">
        <v>2023-06-19</v>
      </c>
      <c r="F77" s="28" t="str">
        <v>2023-06-19</v>
      </c>
      <c r="G77" s="28" t="str">
        <v>2023-06-19</v>
      </c>
      <c r="H77" s="90">
        <v>308.25</v>
      </c>
      <c r="I77" s="90">
        <v>-308.25</v>
      </c>
      <c r="J77" s="90">
        <v>0</v>
      </c>
      <c r="K77" s="1">
        <v>16</v>
      </c>
      <c r="L77" s="92">
        <v>773</v>
      </c>
      <c r="M77" s="94" t="str">
        <v>Over 150 days</v>
      </c>
      <c r="N77" s="96">
        <v>0</v>
      </c>
      <c r="O77" s="96">
        <v>0</v>
      </c>
      <c r="P77" s="39" t="str">
        <v>50000 - Relecloud</v>
      </c>
      <c r="Q77" s="39" t="str">
        <v>Increase</v>
      </c>
      <c r="R77" s="39" t="str">
        <v>Yes</v>
      </c>
      <c r="T77" s="39" t="str">
        <v>40</v>
      </c>
      <c r="U77" s="1" t="str">
        <v>OFFICE</v>
      </c>
      <c r="V77" s="1" t="str">
        <v>MEDIUM</v>
      </c>
      <c r="W77" s="1" t="str">
        <v/>
      </c>
      <c r="X77" s="1" t="str">
        <v/>
      </c>
      <c r="Y77" s="1" t="str">
        <v/>
      </c>
      <c r="Z77" s="1" t="str">
        <v>JO</v>
      </c>
      <c r="AA77" s="1" t="str">
        <v/>
      </c>
      <c r="AB77" s="1" t="str">
        <v/>
      </c>
      <c r="AC77" s="1" t="str">
        <v/>
      </c>
      <c r="AD77" s="1" t="str">
        <v/>
      </c>
      <c r="AE77" s="1" t="str">
        <v/>
      </c>
      <c r="AF77" s="1" t="str">
        <v/>
      </c>
      <c r="AG77" s="1" t="str">
        <v/>
      </c>
      <c r="AH77" s="1" t="str">
        <v/>
      </c>
    </row>
    <row r="78" spans="2:34" x14ac:dyDescent="0.45">
      <c r="B78" s="1" t="str">
        <v>10000</v>
      </c>
      <c r="C78" s="1" t="str">
        <v>Adatum Corporation</v>
      </c>
      <c r="D78" s="1" t="str">
        <v>103070</v>
      </c>
      <c r="E78" s="28" t="str">
        <v>2023-06-20</v>
      </c>
      <c r="F78" s="28" t="str">
        <v>2023-06-20</v>
      </c>
      <c r="G78" s="28" t="str">
        <v>2023-06-20</v>
      </c>
      <c r="H78" s="90">
        <v>13248.75</v>
      </c>
      <c r="I78" s="90">
        <v>-13248.75</v>
      </c>
      <c r="J78" s="90">
        <v>0</v>
      </c>
      <c r="K78" s="1">
        <v>10</v>
      </c>
      <c r="L78" s="92">
        <v>772</v>
      </c>
      <c r="M78" s="94" t="str">
        <v>Over 150 days</v>
      </c>
      <c r="N78" s="96">
        <v>0</v>
      </c>
      <c r="O78" s="96">
        <v>0</v>
      </c>
      <c r="P78" s="39" t="str">
        <v>10000 - Adatum Corporation</v>
      </c>
      <c r="Q78" s="39" t="str">
        <v>Increase</v>
      </c>
      <c r="R78" s="39" t="str">
        <v>Yes</v>
      </c>
      <c r="T78" s="39" t="str">
        <v>40</v>
      </c>
      <c r="U78" s="1" t="str">
        <v/>
      </c>
      <c r="V78" s="1" t="str">
        <v>MEDIUM</v>
      </c>
      <c r="W78" s="1" t="str">
        <v/>
      </c>
      <c r="X78" s="1" t="str">
        <v/>
      </c>
      <c r="Y78" s="1" t="str">
        <v/>
      </c>
      <c r="Z78" s="1" t="str">
        <v>JO</v>
      </c>
      <c r="AA78" s="1" t="str">
        <v/>
      </c>
      <c r="AB78" s="1" t="str">
        <v/>
      </c>
      <c r="AC78" s="1" t="str">
        <v/>
      </c>
      <c r="AD78" s="1" t="str">
        <v/>
      </c>
      <c r="AE78" s="1" t="str">
        <v/>
      </c>
      <c r="AF78" s="1" t="str">
        <v/>
      </c>
      <c r="AG78" s="1" t="str">
        <v/>
      </c>
      <c r="AH78" s="1" t="str">
        <v/>
      </c>
    </row>
    <row r="79" spans="2:34" x14ac:dyDescent="0.45">
      <c r="B79" s="1" t="str">
        <v>20000</v>
      </c>
      <c r="C79" s="1" t="str">
        <v>Trey Research</v>
      </c>
      <c r="D79" s="1" t="str">
        <v>103071</v>
      </c>
      <c r="E79" s="28" t="str">
        <v>2023-06-21</v>
      </c>
      <c r="F79" s="28" t="str">
        <v>2023-06-21</v>
      </c>
      <c r="G79" s="28" t="str">
        <v>2023-06-21</v>
      </c>
      <c r="H79" s="90">
        <v>13248.75</v>
      </c>
      <c r="I79" s="90">
        <v>-13248.75</v>
      </c>
      <c r="J79" s="90">
        <v>0</v>
      </c>
      <c r="K79" s="1">
        <v>8</v>
      </c>
      <c r="L79" s="92">
        <v>771</v>
      </c>
      <c r="M79" s="94" t="str">
        <v>Over 150 days</v>
      </c>
      <c r="N79" s="96">
        <v>0</v>
      </c>
      <c r="O79" s="96">
        <v>0</v>
      </c>
      <c r="P79" s="39" t="str">
        <v>20000 - Trey Research</v>
      </c>
      <c r="Q79" s="39" t="str">
        <v>Increase</v>
      </c>
      <c r="R79" s="39" t="str">
        <v>Yes</v>
      </c>
      <c r="T79" s="39" t="str">
        <v>40</v>
      </c>
      <c r="U79" s="1" t="str">
        <v/>
      </c>
      <c r="V79" s="1" t="str">
        <v>LARGE</v>
      </c>
      <c r="W79" s="1" t="str">
        <v/>
      </c>
      <c r="X79" s="1" t="str">
        <v/>
      </c>
      <c r="Y79" s="1" t="str">
        <v/>
      </c>
      <c r="Z79" s="1" t="str">
        <v>JO</v>
      </c>
      <c r="AA79" s="1" t="str">
        <v/>
      </c>
      <c r="AB79" s="1" t="str">
        <v/>
      </c>
      <c r="AC79" s="1" t="str">
        <v/>
      </c>
      <c r="AD79" s="1" t="str">
        <v/>
      </c>
      <c r="AE79" s="1" t="str">
        <v/>
      </c>
      <c r="AF79" s="1" t="str">
        <v/>
      </c>
      <c r="AG79" s="1" t="str">
        <v/>
      </c>
      <c r="AH79" s="1" t="str">
        <v/>
      </c>
    </row>
    <row r="80" spans="2:34" x14ac:dyDescent="0.45">
      <c r="B80" s="1" t="str">
        <v>50000</v>
      </c>
      <c r="C80" s="1" t="str">
        <v>Relecloud</v>
      </c>
      <c r="D80" s="1" t="str">
        <v>103072</v>
      </c>
      <c r="E80" s="28" t="str">
        <v>2023-06-23</v>
      </c>
      <c r="F80" s="28" t="str">
        <v>2023-06-23</v>
      </c>
      <c r="G80" s="28" t="str">
        <v>2023-06-23</v>
      </c>
      <c r="H80" s="90">
        <v>1758.75</v>
      </c>
      <c r="I80" s="90">
        <v>-1758.75</v>
      </c>
      <c r="J80" s="90">
        <v>0</v>
      </c>
      <c r="K80" s="1">
        <v>16</v>
      </c>
      <c r="L80" s="92">
        <v>769</v>
      </c>
      <c r="M80" s="94" t="str">
        <v>Over 150 days</v>
      </c>
      <c r="N80" s="96">
        <v>0</v>
      </c>
      <c r="O80" s="96">
        <v>0</v>
      </c>
      <c r="P80" s="39" t="str">
        <v>50000 - Relecloud</v>
      </c>
      <c r="Q80" s="39" t="str">
        <v>Increase</v>
      </c>
      <c r="R80" s="39" t="str">
        <v>Yes</v>
      </c>
      <c r="T80" s="39" t="str">
        <v>40</v>
      </c>
      <c r="U80" s="1" t="str">
        <v>OFFICE</v>
      </c>
      <c r="V80" s="1" t="str">
        <v>MEDIUM</v>
      </c>
      <c r="W80" s="1" t="str">
        <v/>
      </c>
      <c r="X80" s="1" t="str">
        <v/>
      </c>
      <c r="Y80" s="1" t="str">
        <v/>
      </c>
      <c r="Z80" s="1" t="str">
        <v>JO</v>
      </c>
      <c r="AA80" s="1" t="str">
        <v/>
      </c>
      <c r="AB80" s="1" t="str">
        <v/>
      </c>
      <c r="AC80" s="1" t="str">
        <v/>
      </c>
      <c r="AD80" s="1" t="str">
        <v/>
      </c>
      <c r="AE80" s="1" t="str">
        <v/>
      </c>
      <c r="AF80" s="1" t="str">
        <v/>
      </c>
      <c r="AG80" s="1" t="str">
        <v/>
      </c>
      <c r="AH80" s="1" t="str">
        <v/>
      </c>
    </row>
    <row r="81" spans="2:34" x14ac:dyDescent="0.45">
      <c r="B81" s="1" t="str">
        <v>40000</v>
      </c>
      <c r="C81" s="1" t="str">
        <v>Alpine Ski House</v>
      </c>
      <c r="D81" s="1" t="str">
        <v>103073</v>
      </c>
      <c r="E81" s="28" t="str">
        <v>2023-06-23</v>
      </c>
      <c r="F81" s="28" t="str">
        <v>2023-06-23</v>
      </c>
      <c r="G81" s="28" t="str">
        <v>2023-06-23</v>
      </c>
      <c r="H81" s="90">
        <v>2991</v>
      </c>
      <c r="I81" s="90">
        <v>-2991</v>
      </c>
      <c r="J81" s="90">
        <v>0</v>
      </c>
      <c r="K81" s="1">
        <v>18</v>
      </c>
      <c r="L81" s="92">
        <v>769</v>
      </c>
      <c r="M81" s="94" t="str">
        <v>Over 150 days</v>
      </c>
      <c r="N81" s="96">
        <v>0</v>
      </c>
      <c r="O81" s="96">
        <v>0</v>
      </c>
      <c r="P81" s="39" t="str">
        <v>40000 - Alpine Ski House</v>
      </c>
      <c r="Q81" s="39" t="str">
        <v>Increase</v>
      </c>
      <c r="R81" s="39" t="str">
        <v>Yes</v>
      </c>
      <c r="T81" s="39" t="str">
        <v>30</v>
      </c>
      <c r="U81" s="1" t="str">
        <v/>
      </c>
      <c r="V81" s="1" t="str">
        <v>SMALL</v>
      </c>
      <c r="W81" s="1" t="str">
        <v/>
      </c>
      <c r="X81" s="1" t="str">
        <v/>
      </c>
      <c r="Y81" s="1" t="str">
        <v/>
      </c>
      <c r="Z81" s="1" t="str">
        <v>JO</v>
      </c>
      <c r="AA81" s="1" t="str">
        <v/>
      </c>
      <c r="AB81" s="1" t="str">
        <v/>
      </c>
      <c r="AC81" s="1" t="str">
        <v/>
      </c>
      <c r="AD81" s="1" t="str">
        <v/>
      </c>
      <c r="AE81" s="1" t="str">
        <v/>
      </c>
      <c r="AF81" s="1" t="str">
        <v/>
      </c>
      <c r="AG81" s="1" t="str">
        <v/>
      </c>
      <c r="AH81" s="1" t="str">
        <v/>
      </c>
    </row>
    <row r="82" spans="2:34" x14ac:dyDescent="0.45">
      <c r="B82" s="1" t="str">
        <v>20000</v>
      </c>
      <c r="C82" s="1" t="str">
        <v>Trey Research</v>
      </c>
      <c r="D82" s="1" t="str">
        <v>103074</v>
      </c>
      <c r="E82" s="28" t="str">
        <v>2023-06-24</v>
      </c>
      <c r="F82" s="28" t="str">
        <v>2023-06-24</v>
      </c>
      <c r="G82" s="28" t="str">
        <v>2023-06-24</v>
      </c>
      <c r="H82" s="90">
        <v>625.5</v>
      </c>
      <c r="I82" s="90">
        <v>-625.5</v>
      </c>
      <c r="J82" s="90">
        <v>0</v>
      </c>
      <c r="K82" s="1">
        <v>8</v>
      </c>
      <c r="L82" s="92">
        <v>768</v>
      </c>
      <c r="M82" s="94" t="str">
        <v>Over 150 days</v>
      </c>
      <c r="N82" s="96">
        <v>0</v>
      </c>
      <c r="O82" s="96">
        <v>0</v>
      </c>
      <c r="P82" s="39" t="str">
        <v>20000 - Trey Research</v>
      </c>
      <c r="Q82" s="39" t="str">
        <v>Increase</v>
      </c>
      <c r="R82" s="39" t="str">
        <v>Yes</v>
      </c>
      <c r="T82" s="39" t="str">
        <v>40</v>
      </c>
      <c r="U82" s="1" t="str">
        <v/>
      </c>
      <c r="V82" s="1" t="str">
        <v>LARGE</v>
      </c>
      <c r="W82" s="1" t="str">
        <v/>
      </c>
      <c r="X82" s="1" t="str">
        <v/>
      </c>
      <c r="Y82" s="1" t="str">
        <v/>
      </c>
      <c r="Z82" s="1" t="str">
        <v>JO</v>
      </c>
      <c r="AA82" s="1" t="str">
        <v/>
      </c>
      <c r="AB82" s="1" t="str">
        <v/>
      </c>
      <c r="AC82" s="1" t="str">
        <v/>
      </c>
      <c r="AD82" s="1" t="str">
        <v/>
      </c>
      <c r="AE82" s="1" t="str">
        <v/>
      </c>
      <c r="AF82" s="1" t="str">
        <v/>
      </c>
      <c r="AG82" s="1" t="str">
        <v/>
      </c>
      <c r="AH82" s="1" t="str">
        <v/>
      </c>
    </row>
    <row r="83" spans="2:34" x14ac:dyDescent="0.45">
      <c r="B83" s="1" t="str">
        <v>30000</v>
      </c>
      <c r="C83" s="1" t="str">
        <v>School of Fine Art</v>
      </c>
      <c r="D83" s="1" t="str">
        <v>103075</v>
      </c>
      <c r="E83" s="28" t="str">
        <v>2023-06-24</v>
      </c>
      <c r="F83" s="28" t="str">
        <v>2023-06-24</v>
      </c>
      <c r="G83" s="28" t="str">
        <v>2023-06-24</v>
      </c>
      <c r="H83" s="90">
        <v>8528.6</v>
      </c>
      <c r="I83" s="90">
        <v>-8528.6</v>
      </c>
      <c r="J83" s="90">
        <v>0</v>
      </c>
      <c r="K83" s="1">
        <v>13</v>
      </c>
      <c r="L83" s="92">
        <v>768</v>
      </c>
      <c r="M83" s="94" t="str">
        <v>Over 150 days</v>
      </c>
      <c r="N83" s="96">
        <v>0</v>
      </c>
      <c r="O83" s="96">
        <v>0</v>
      </c>
      <c r="P83" s="39" t="str">
        <v>30000 - School of Fine Art</v>
      </c>
      <c r="Q83" s="39" t="str">
        <v>Increase</v>
      </c>
      <c r="R83" s="39" t="str">
        <v>Yes</v>
      </c>
      <c r="T83" s="39" t="str">
        <v>70</v>
      </c>
      <c r="U83" s="1" t="str">
        <v>HOME</v>
      </c>
      <c r="V83" s="1" t="str">
        <v>MEDIUM</v>
      </c>
      <c r="W83" s="1" t="str">
        <v/>
      </c>
      <c r="X83" s="1" t="str">
        <v/>
      </c>
      <c r="Y83" s="1" t="str">
        <v/>
      </c>
      <c r="Z83" s="1" t="str">
        <v>JO</v>
      </c>
      <c r="AA83" s="1" t="str">
        <v/>
      </c>
      <c r="AB83" s="1" t="str">
        <v/>
      </c>
      <c r="AC83" s="1" t="str">
        <v/>
      </c>
      <c r="AD83" s="1" t="str">
        <v/>
      </c>
      <c r="AE83" s="1" t="str">
        <v/>
      </c>
      <c r="AF83" s="1" t="str">
        <v/>
      </c>
      <c r="AG83" s="1" t="str">
        <v/>
      </c>
      <c r="AH83" s="1" t="str">
        <v/>
      </c>
    </row>
    <row r="84" spans="2:34" x14ac:dyDescent="0.45">
      <c r="B84" s="1" t="str">
        <v>50000</v>
      </c>
      <c r="C84" s="1" t="str">
        <v>Relecloud</v>
      </c>
      <c r="D84" s="1" t="str">
        <v>103076</v>
      </c>
      <c r="E84" s="28" t="str">
        <v>2023-06-27</v>
      </c>
      <c r="F84" s="28" t="str">
        <v>2023-06-27</v>
      </c>
      <c r="G84" s="28" t="str">
        <v>2023-06-27</v>
      </c>
      <c r="H84" s="90">
        <v>1676.5</v>
      </c>
      <c r="I84" s="90">
        <v>-1676.5</v>
      </c>
      <c r="J84" s="90">
        <v>0</v>
      </c>
      <c r="K84" s="1">
        <v>16</v>
      </c>
      <c r="L84" s="92">
        <v>765</v>
      </c>
      <c r="M84" s="94" t="str">
        <v>Over 150 days</v>
      </c>
      <c r="N84" s="96">
        <v>0</v>
      </c>
      <c r="O84" s="96">
        <v>0</v>
      </c>
      <c r="P84" s="39" t="str">
        <v>50000 - Relecloud</v>
      </c>
      <c r="Q84" s="39" t="str">
        <v>Increase</v>
      </c>
      <c r="R84" s="39" t="str">
        <v>Yes</v>
      </c>
      <c r="T84" s="39" t="str">
        <v>40</v>
      </c>
      <c r="U84" s="1" t="str">
        <v>OFFICE</v>
      </c>
      <c r="V84" s="1" t="str">
        <v>MEDIUM</v>
      </c>
      <c r="W84" s="1" t="str">
        <v/>
      </c>
      <c r="X84" s="1" t="str">
        <v/>
      </c>
      <c r="Y84" s="1" t="str">
        <v/>
      </c>
      <c r="Z84" s="1" t="str">
        <v>JO</v>
      </c>
      <c r="AA84" s="1" t="str">
        <v/>
      </c>
      <c r="AB84" s="1" t="str">
        <v/>
      </c>
      <c r="AC84" s="1" t="str">
        <v/>
      </c>
      <c r="AD84" s="1" t="str">
        <v/>
      </c>
      <c r="AE84" s="1" t="str">
        <v/>
      </c>
      <c r="AF84" s="1" t="str">
        <v/>
      </c>
      <c r="AG84" s="1" t="str">
        <v/>
      </c>
      <c r="AH84" s="1" t="str">
        <v/>
      </c>
    </row>
    <row r="85" spans="2:34" x14ac:dyDescent="0.45">
      <c r="B85" s="1" t="str">
        <v>30000</v>
      </c>
      <c r="C85" s="1" t="str">
        <v>School of Fine Art</v>
      </c>
      <c r="D85" s="1" t="str">
        <v>103077</v>
      </c>
      <c r="E85" s="28" t="str">
        <v>2023-06-27</v>
      </c>
      <c r="F85" s="28" t="str">
        <v>2023-06-27</v>
      </c>
      <c r="G85" s="28" t="str">
        <v>2023-06-27</v>
      </c>
      <c r="H85" s="90">
        <v>2977.2</v>
      </c>
      <c r="I85" s="90">
        <v>-2977.2</v>
      </c>
      <c r="J85" s="90">
        <v>0</v>
      </c>
      <c r="K85" s="1">
        <v>13</v>
      </c>
      <c r="L85" s="92">
        <v>765</v>
      </c>
      <c r="M85" s="94" t="str">
        <v>Over 150 days</v>
      </c>
      <c r="N85" s="96">
        <v>0</v>
      </c>
      <c r="O85" s="96">
        <v>0</v>
      </c>
      <c r="P85" s="39" t="str">
        <v>30000 - School of Fine Art</v>
      </c>
      <c r="Q85" s="39" t="str">
        <v>Increase</v>
      </c>
      <c r="R85" s="39" t="str">
        <v>Yes</v>
      </c>
      <c r="T85" s="39" t="str">
        <v>70</v>
      </c>
      <c r="U85" s="1" t="str">
        <v>HOME</v>
      </c>
      <c r="V85" s="1" t="str">
        <v>MEDIUM</v>
      </c>
      <c r="W85" s="1" t="str">
        <v/>
      </c>
      <c r="X85" s="1" t="str">
        <v/>
      </c>
      <c r="Y85" s="1" t="str">
        <v/>
      </c>
      <c r="Z85" s="1" t="str">
        <v>JO</v>
      </c>
      <c r="AA85" s="1" t="str">
        <v/>
      </c>
      <c r="AB85" s="1" t="str">
        <v/>
      </c>
      <c r="AC85" s="1" t="str">
        <v/>
      </c>
      <c r="AD85" s="1" t="str">
        <v/>
      </c>
      <c r="AE85" s="1" t="str">
        <v/>
      </c>
      <c r="AF85" s="1" t="str">
        <v/>
      </c>
      <c r="AG85" s="1" t="str">
        <v/>
      </c>
      <c r="AH85" s="1" t="str">
        <v/>
      </c>
    </row>
    <row r="86" spans="2:34" x14ac:dyDescent="0.45">
      <c r="B86" s="1" t="str">
        <v>30000</v>
      </c>
      <c r="C86" s="1" t="str">
        <v>School of Fine Art</v>
      </c>
      <c r="D86" s="1" t="str">
        <v>103078</v>
      </c>
      <c r="E86" s="28" t="str">
        <v>2023-07-01</v>
      </c>
      <c r="F86" s="28" t="str">
        <v>2023-07-01</v>
      </c>
      <c r="G86" s="28" t="str">
        <v>2023-07-01</v>
      </c>
      <c r="H86" s="90">
        <v>250.2</v>
      </c>
      <c r="I86" s="90">
        <v>-250.2</v>
      </c>
      <c r="J86" s="90">
        <v>0</v>
      </c>
      <c r="K86" s="1">
        <v>13</v>
      </c>
      <c r="L86" s="92">
        <v>761</v>
      </c>
      <c r="M86" s="94" t="str">
        <v>Over 150 days</v>
      </c>
      <c r="N86" s="96">
        <v>0</v>
      </c>
      <c r="O86" s="96">
        <v>0</v>
      </c>
      <c r="P86" s="39" t="str">
        <v>30000 - School of Fine Art</v>
      </c>
      <c r="Q86" s="39" t="str">
        <v>Increase</v>
      </c>
      <c r="R86" s="39" t="str">
        <v>Yes</v>
      </c>
      <c r="T86" s="39" t="str">
        <v>70</v>
      </c>
      <c r="U86" s="1" t="str">
        <v>HOME</v>
      </c>
      <c r="V86" s="1" t="str">
        <v>MEDIUM</v>
      </c>
      <c r="W86" s="1" t="str">
        <v/>
      </c>
      <c r="X86" s="1" t="str">
        <v/>
      </c>
      <c r="Y86" s="1" t="str">
        <v/>
      </c>
      <c r="Z86" s="1" t="str">
        <v>JO</v>
      </c>
      <c r="AA86" s="1" t="str">
        <v/>
      </c>
      <c r="AB86" s="1" t="str">
        <v/>
      </c>
      <c r="AC86" s="1" t="str">
        <v/>
      </c>
      <c r="AD86" s="1" t="str">
        <v/>
      </c>
      <c r="AE86" s="1" t="str">
        <v/>
      </c>
      <c r="AF86" s="1" t="str">
        <v/>
      </c>
      <c r="AG86" s="1" t="str">
        <v/>
      </c>
      <c r="AH86" s="1" t="str">
        <v/>
      </c>
    </row>
    <row r="87" spans="2:34" x14ac:dyDescent="0.45">
      <c r="B87" s="1" t="str">
        <v>20000</v>
      </c>
      <c r="C87" s="1" t="str">
        <v>Trey Research</v>
      </c>
      <c r="D87" s="1" t="str">
        <v>103079</v>
      </c>
      <c r="E87" s="28" t="str">
        <v>2023-07-17</v>
      </c>
      <c r="F87" s="28" t="str">
        <v>2023-07-17</v>
      </c>
      <c r="G87" s="28" t="str">
        <v>2023-07-17</v>
      </c>
      <c r="H87" s="90">
        <v>133.5</v>
      </c>
      <c r="I87" s="90">
        <v>-133.5</v>
      </c>
      <c r="J87" s="90">
        <v>0</v>
      </c>
      <c r="K87" s="1">
        <v>8</v>
      </c>
      <c r="L87" s="92">
        <v>745</v>
      </c>
      <c r="M87" s="94" t="str">
        <v>Over 150 days</v>
      </c>
      <c r="N87" s="96">
        <v>0</v>
      </c>
      <c r="O87" s="96">
        <v>0</v>
      </c>
      <c r="P87" s="39" t="str">
        <v>20000 - Trey Research</v>
      </c>
      <c r="Q87" s="39" t="str">
        <v>Increase</v>
      </c>
      <c r="R87" s="39" t="str">
        <v>Yes</v>
      </c>
      <c r="T87" s="39" t="str">
        <v>40</v>
      </c>
      <c r="U87" s="1" t="str">
        <v/>
      </c>
      <c r="V87" s="1" t="str">
        <v>LARGE</v>
      </c>
      <c r="W87" s="1" t="str">
        <v/>
      </c>
      <c r="X87" s="1" t="str">
        <v/>
      </c>
      <c r="Y87" s="1" t="str">
        <v/>
      </c>
      <c r="Z87" s="1" t="str">
        <v>JO</v>
      </c>
      <c r="AA87" s="1" t="str">
        <v/>
      </c>
      <c r="AB87" s="1" t="str">
        <v/>
      </c>
      <c r="AC87" s="1" t="str">
        <v/>
      </c>
      <c r="AD87" s="1" t="str">
        <v/>
      </c>
      <c r="AE87" s="1" t="str">
        <v/>
      </c>
      <c r="AF87" s="1" t="str">
        <v/>
      </c>
      <c r="AG87" s="1" t="str">
        <v/>
      </c>
      <c r="AH87" s="1" t="str">
        <v/>
      </c>
    </row>
    <row r="88" spans="2:34" x14ac:dyDescent="0.45">
      <c r="B88" s="1" t="str">
        <v>10000</v>
      </c>
      <c r="C88" s="1" t="str">
        <v>Adatum Corporation</v>
      </c>
      <c r="D88" s="1" t="str">
        <v>103080</v>
      </c>
      <c r="E88" s="28" t="str">
        <v>2023-07-18</v>
      </c>
      <c r="F88" s="28" t="str">
        <v>2023-07-18</v>
      </c>
      <c r="G88" s="28" t="str">
        <v>2023-07-18</v>
      </c>
      <c r="H88" s="90">
        <v>625.5</v>
      </c>
      <c r="I88" s="90">
        <v>-625.5</v>
      </c>
      <c r="J88" s="90">
        <v>0</v>
      </c>
      <c r="K88" s="1">
        <v>10</v>
      </c>
      <c r="L88" s="92">
        <v>744</v>
      </c>
      <c r="M88" s="94" t="str">
        <v>Over 150 days</v>
      </c>
      <c r="N88" s="96">
        <v>0</v>
      </c>
      <c r="O88" s="96">
        <v>0</v>
      </c>
      <c r="P88" s="39" t="str">
        <v>10000 - Adatum Corporation</v>
      </c>
      <c r="Q88" s="39" t="str">
        <v>Increase</v>
      </c>
      <c r="R88" s="39" t="str">
        <v>Yes</v>
      </c>
      <c r="T88" s="39" t="str">
        <v>40</v>
      </c>
      <c r="U88" s="1" t="str">
        <v/>
      </c>
      <c r="V88" s="1" t="str">
        <v>MEDIUM</v>
      </c>
      <c r="W88" s="1" t="str">
        <v/>
      </c>
      <c r="X88" s="1" t="str">
        <v/>
      </c>
      <c r="Y88" s="1" t="str">
        <v/>
      </c>
      <c r="Z88" s="1" t="str">
        <v>JO</v>
      </c>
      <c r="AA88" s="1" t="str">
        <v/>
      </c>
      <c r="AB88" s="1" t="str">
        <v/>
      </c>
      <c r="AC88" s="1" t="str">
        <v/>
      </c>
      <c r="AD88" s="1" t="str">
        <v/>
      </c>
      <c r="AE88" s="1" t="str">
        <v/>
      </c>
      <c r="AF88" s="1" t="str">
        <v/>
      </c>
      <c r="AG88" s="1" t="str">
        <v/>
      </c>
      <c r="AH88" s="1" t="str">
        <v/>
      </c>
    </row>
    <row r="89" spans="2:34" x14ac:dyDescent="0.45">
      <c r="B89" s="1" t="str">
        <v>30000</v>
      </c>
      <c r="C89" s="1" t="str">
        <v>School of Fine Art</v>
      </c>
      <c r="D89" s="1" t="str">
        <v>103081</v>
      </c>
      <c r="E89" s="28" t="str">
        <v>2023-07-19</v>
      </c>
      <c r="F89" s="28" t="str">
        <v>2023-07-19</v>
      </c>
      <c r="G89" s="28" t="str">
        <v>2023-07-19</v>
      </c>
      <c r="H89" s="90">
        <v>125.1</v>
      </c>
      <c r="I89" s="90">
        <v>-125.1</v>
      </c>
      <c r="J89" s="90">
        <v>0</v>
      </c>
      <c r="K89" s="1">
        <v>13</v>
      </c>
      <c r="L89" s="92">
        <v>743</v>
      </c>
      <c r="M89" s="94" t="str">
        <v>Over 150 days</v>
      </c>
      <c r="N89" s="96">
        <v>0</v>
      </c>
      <c r="O89" s="96">
        <v>0</v>
      </c>
      <c r="P89" s="39" t="str">
        <v>30000 - School of Fine Art</v>
      </c>
      <c r="Q89" s="39" t="str">
        <v>Increase</v>
      </c>
      <c r="R89" s="39" t="str">
        <v>Yes</v>
      </c>
      <c r="T89" s="39" t="str">
        <v>70</v>
      </c>
      <c r="U89" s="1" t="str">
        <v>HOME</v>
      </c>
      <c r="V89" s="1" t="str">
        <v>MEDIUM</v>
      </c>
      <c r="W89" s="1" t="str">
        <v/>
      </c>
      <c r="X89" s="1" t="str">
        <v/>
      </c>
      <c r="Y89" s="1" t="str">
        <v/>
      </c>
      <c r="Z89" s="1" t="str">
        <v>JO</v>
      </c>
      <c r="AA89" s="1" t="str">
        <v/>
      </c>
      <c r="AB89" s="1" t="str">
        <v/>
      </c>
      <c r="AC89" s="1" t="str">
        <v/>
      </c>
      <c r="AD89" s="1" t="str">
        <v/>
      </c>
      <c r="AE89" s="1" t="str">
        <v/>
      </c>
      <c r="AF89" s="1" t="str">
        <v/>
      </c>
      <c r="AG89" s="1" t="str">
        <v/>
      </c>
      <c r="AH89" s="1" t="str">
        <v/>
      </c>
    </row>
    <row r="90" spans="2:34" x14ac:dyDescent="0.45">
      <c r="B90" s="1" t="str">
        <v>50000</v>
      </c>
      <c r="C90" s="1" t="str">
        <v>Relecloud</v>
      </c>
      <c r="D90" s="1" t="str">
        <v>103082</v>
      </c>
      <c r="E90" s="28" t="str">
        <v>2023-07-20</v>
      </c>
      <c r="F90" s="28" t="str">
        <v>2023-07-20</v>
      </c>
      <c r="G90" s="28" t="str">
        <v>2023-07-20</v>
      </c>
      <c r="H90" s="90">
        <v>308.25</v>
      </c>
      <c r="I90" s="90">
        <v>-308.25</v>
      </c>
      <c r="J90" s="90">
        <v>0</v>
      </c>
      <c r="K90" s="1">
        <v>16</v>
      </c>
      <c r="L90" s="92">
        <v>742</v>
      </c>
      <c r="M90" s="94" t="str">
        <v>Over 150 days</v>
      </c>
      <c r="N90" s="96">
        <v>0</v>
      </c>
      <c r="O90" s="96">
        <v>0</v>
      </c>
      <c r="P90" s="39" t="str">
        <v>50000 - Relecloud</v>
      </c>
      <c r="Q90" s="39" t="str">
        <v>Increase</v>
      </c>
      <c r="R90" s="39" t="str">
        <v>Yes</v>
      </c>
      <c r="T90" s="39" t="str">
        <v>40</v>
      </c>
      <c r="U90" s="1" t="str">
        <v>OFFICE</v>
      </c>
      <c r="V90" s="1" t="str">
        <v>MEDIUM</v>
      </c>
      <c r="W90" s="1" t="str">
        <v/>
      </c>
      <c r="X90" s="1" t="str">
        <v/>
      </c>
      <c r="Y90" s="1" t="str">
        <v/>
      </c>
      <c r="Z90" s="1" t="str">
        <v>JO</v>
      </c>
      <c r="AA90" s="1" t="str">
        <v/>
      </c>
      <c r="AB90" s="1" t="str">
        <v/>
      </c>
      <c r="AC90" s="1" t="str">
        <v/>
      </c>
      <c r="AD90" s="1" t="str">
        <v/>
      </c>
      <c r="AE90" s="1" t="str">
        <v/>
      </c>
      <c r="AF90" s="1" t="str">
        <v/>
      </c>
      <c r="AG90" s="1" t="str">
        <v/>
      </c>
      <c r="AH90" s="1" t="str">
        <v/>
      </c>
    </row>
    <row r="91" spans="2:34" x14ac:dyDescent="0.45">
      <c r="B91" s="1" t="str">
        <v>40000</v>
      </c>
      <c r="C91" s="1" t="str">
        <v>Alpine Ski House</v>
      </c>
      <c r="D91" s="1" t="str">
        <v>103083</v>
      </c>
      <c r="E91" s="28" t="str">
        <v>2023-07-21</v>
      </c>
      <c r="F91" s="28" t="str">
        <v>2023-07-21</v>
      </c>
      <c r="G91" s="28" t="str">
        <v>2023-07-21</v>
      </c>
      <c r="H91" s="90">
        <v>250.2</v>
      </c>
      <c r="I91" s="90">
        <v>-250.2</v>
      </c>
      <c r="J91" s="90">
        <v>0</v>
      </c>
      <c r="K91" s="1">
        <v>18</v>
      </c>
      <c r="L91" s="92">
        <v>741</v>
      </c>
      <c r="M91" s="94" t="str">
        <v>Over 150 days</v>
      </c>
      <c r="N91" s="96">
        <v>0</v>
      </c>
      <c r="O91" s="96">
        <v>0</v>
      </c>
      <c r="P91" s="39" t="str">
        <v>40000 - Alpine Ski House</v>
      </c>
      <c r="Q91" s="39" t="str">
        <v>Increase</v>
      </c>
      <c r="R91" s="39" t="str">
        <v>Yes</v>
      </c>
      <c r="T91" s="39" t="str">
        <v>30</v>
      </c>
      <c r="U91" s="1" t="str">
        <v/>
      </c>
      <c r="V91" s="1" t="str">
        <v>SMALL</v>
      </c>
      <c r="W91" s="1" t="str">
        <v/>
      </c>
      <c r="X91" s="1" t="str">
        <v/>
      </c>
      <c r="Y91" s="1" t="str">
        <v/>
      </c>
      <c r="Z91" s="1" t="str">
        <v>JO</v>
      </c>
      <c r="AA91" s="1" t="str">
        <v/>
      </c>
      <c r="AB91" s="1" t="str">
        <v/>
      </c>
      <c r="AC91" s="1" t="str">
        <v/>
      </c>
      <c r="AD91" s="1" t="str">
        <v/>
      </c>
      <c r="AE91" s="1" t="str">
        <v/>
      </c>
      <c r="AF91" s="1" t="str">
        <v/>
      </c>
      <c r="AG91" s="1" t="str">
        <v/>
      </c>
      <c r="AH91" s="1" t="str">
        <v/>
      </c>
    </row>
    <row r="92" spans="2:34" x14ac:dyDescent="0.45">
      <c r="B92" s="1" t="str">
        <v>20000</v>
      </c>
      <c r="C92" s="1" t="str">
        <v>Trey Research</v>
      </c>
      <c r="D92" s="1" t="str">
        <v>103084</v>
      </c>
      <c r="E92" s="28" t="str">
        <v>2023-07-22</v>
      </c>
      <c r="F92" s="28" t="str">
        <v>2023-07-22</v>
      </c>
      <c r="G92" s="28" t="str">
        <v>2023-07-22</v>
      </c>
      <c r="H92" s="90">
        <v>1713.38</v>
      </c>
      <c r="I92" s="90">
        <v>-1713.38</v>
      </c>
      <c r="J92" s="90">
        <v>0</v>
      </c>
      <c r="K92" s="1">
        <v>8</v>
      </c>
      <c r="L92" s="92">
        <v>740</v>
      </c>
      <c r="M92" s="94" t="str">
        <v>Over 150 days</v>
      </c>
      <c r="N92" s="96">
        <v>0</v>
      </c>
      <c r="O92" s="96">
        <v>0</v>
      </c>
      <c r="P92" s="39" t="str">
        <v>20000 - Trey Research</v>
      </c>
      <c r="Q92" s="39" t="str">
        <v>Increase</v>
      </c>
      <c r="R92" s="39" t="str">
        <v>Yes</v>
      </c>
      <c r="T92" s="39" t="str">
        <v>40</v>
      </c>
      <c r="U92" s="1" t="str">
        <v/>
      </c>
      <c r="V92" s="1" t="str">
        <v>LARGE</v>
      </c>
      <c r="W92" s="1" t="str">
        <v/>
      </c>
      <c r="X92" s="1" t="str">
        <v/>
      </c>
      <c r="Y92" s="1" t="str">
        <v/>
      </c>
      <c r="Z92" s="1" t="str">
        <v>JO</v>
      </c>
      <c r="AA92" s="1" t="str">
        <v/>
      </c>
      <c r="AB92" s="1" t="str">
        <v/>
      </c>
      <c r="AC92" s="1" t="str">
        <v/>
      </c>
      <c r="AD92" s="1" t="str">
        <v/>
      </c>
      <c r="AE92" s="1" t="str">
        <v/>
      </c>
      <c r="AF92" s="1" t="str">
        <v/>
      </c>
      <c r="AG92" s="1" t="str">
        <v/>
      </c>
      <c r="AH92" s="1" t="str">
        <v/>
      </c>
    </row>
    <row r="93" spans="2:34" x14ac:dyDescent="0.45">
      <c r="B93" s="1" t="str">
        <v>10000</v>
      </c>
      <c r="C93" s="1" t="str">
        <v>Adatum Corporation</v>
      </c>
      <c r="D93" s="1" t="str">
        <v>103085</v>
      </c>
      <c r="E93" s="28" t="str">
        <v>2023-07-22</v>
      </c>
      <c r="F93" s="28" t="str">
        <v>2023-07-22</v>
      </c>
      <c r="G93" s="28" t="str">
        <v>2023-07-22</v>
      </c>
      <c r="H93" s="90">
        <v>9712.25</v>
      </c>
      <c r="I93" s="90">
        <v>-9712.25</v>
      </c>
      <c r="J93" s="90">
        <v>0</v>
      </c>
      <c r="K93" s="1">
        <v>10</v>
      </c>
      <c r="L93" s="92">
        <v>740</v>
      </c>
      <c r="M93" s="94" t="str">
        <v>Over 150 days</v>
      </c>
      <c r="N93" s="96">
        <v>0</v>
      </c>
      <c r="O93" s="96">
        <v>0</v>
      </c>
      <c r="P93" s="39" t="str">
        <v>10000 - Adatum Corporation</v>
      </c>
      <c r="Q93" s="39" t="str">
        <v>Increase</v>
      </c>
      <c r="R93" s="39" t="str">
        <v>Yes</v>
      </c>
      <c r="T93" s="39" t="str">
        <v>40</v>
      </c>
      <c r="U93" s="1" t="str">
        <v/>
      </c>
      <c r="V93" s="1" t="str">
        <v>MEDIUM</v>
      </c>
      <c r="W93" s="1" t="str">
        <v/>
      </c>
      <c r="X93" s="1" t="str">
        <v/>
      </c>
      <c r="Y93" s="1" t="str">
        <v/>
      </c>
      <c r="Z93" s="1" t="str">
        <v>JO</v>
      </c>
      <c r="AA93" s="1" t="str">
        <v/>
      </c>
      <c r="AB93" s="1" t="str">
        <v/>
      </c>
      <c r="AC93" s="1" t="str">
        <v/>
      </c>
      <c r="AD93" s="1" t="str">
        <v/>
      </c>
      <c r="AE93" s="1" t="str">
        <v/>
      </c>
      <c r="AF93" s="1" t="str">
        <v/>
      </c>
      <c r="AG93" s="1" t="str">
        <v/>
      </c>
      <c r="AH93" s="1" t="str">
        <v/>
      </c>
    </row>
    <row r="94" spans="2:34" x14ac:dyDescent="0.45">
      <c r="B94" s="1" t="str">
        <v>50000</v>
      </c>
      <c r="C94" s="1" t="str">
        <v>Relecloud</v>
      </c>
      <c r="D94" s="1" t="str">
        <v>103086</v>
      </c>
      <c r="E94" s="28" t="str">
        <v>2023-07-24</v>
      </c>
      <c r="F94" s="28" t="str">
        <v>2023-07-24</v>
      </c>
      <c r="G94" s="28" t="str">
        <v>2023-07-24</v>
      </c>
      <c r="H94" s="90">
        <v>2462.25</v>
      </c>
      <c r="I94" s="90">
        <v>-2462.25</v>
      </c>
      <c r="J94" s="90">
        <v>0</v>
      </c>
      <c r="K94" s="1">
        <v>16</v>
      </c>
      <c r="L94" s="92">
        <v>738</v>
      </c>
      <c r="M94" s="94" t="str">
        <v>Over 150 days</v>
      </c>
      <c r="N94" s="96">
        <v>0</v>
      </c>
      <c r="O94" s="96">
        <v>0</v>
      </c>
      <c r="P94" s="39" t="str">
        <v>50000 - Relecloud</v>
      </c>
      <c r="Q94" s="39" t="str">
        <v>Increase</v>
      </c>
      <c r="R94" s="39" t="str">
        <v>Yes</v>
      </c>
      <c r="T94" s="39" t="str">
        <v>40</v>
      </c>
      <c r="U94" s="1" t="str">
        <v>OFFICE</v>
      </c>
      <c r="V94" s="1" t="str">
        <v>MEDIUM</v>
      </c>
      <c r="W94" s="1" t="str">
        <v/>
      </c>
      <c r="X94" s="1" t="str">
        <v/>
      </c>
      <c r="Y94" s="1" t="str">
        <v/>
      </c>
      <c r="Z94" s="1" t="str">
        <v>JO</v>
      </c>
      <c r="AA94" s="1" t="str">
        <v/>
      </c>
      <c r="AB94" s="1" t="str">
        <v/>
      </c>
      <c r="AC94" s="1" t="str">
        <v/>
      </c>
      <c r="AD94" s="1" t="str">
        <v/>
      </c>
      <c r="AE94" s="1" t="str">
        <v/>
      </c>
      <c r="AF94" s="1" t="str">
        <v/>
      </c>
      <c r="AG94" s="1" t="str">
        <v/>
      </c>
      <c r="AH94" s="1" t="str">
        <v/>
      </c>
    </row>
    <row r="95" spans="2:34" x14ac:dyDescent="0.45">
      <c r="B95" s="1" t="str">
        <v>30000</v>
      </c>
      <c r="C95" s="1" t="str">
        <v>School of Fine Art</v>
      </c>
      <c r="D95" s="1" t="str">
        <v>103087</v>
      </c>
      <c r="E95" s="28" t="str">
        <v>2023-07-25</v>
      </c>
      <c r="F95" s="28" t="str">
        <v>2023-07-25</v>
      </c>
      <c r="G95" s="28" t="str">
        <v>2023-07-25</v>
      </c>
      <c r="H95" s="90">
        <v>284.8</v>
      </c>
      <c r="I95" s="90">
        <v>-284.8</v>
      </c>
      <c r="J95" s="90">
        <v>0</v>
      </c>
      <c r="K95" s="1">
        <v>13</v>
      </c>
      <c r="L95" s="92">
        <v>737</v>
      </c>
      <c r="M95" s="94" t="str">
        <v>Over 150 days</v>
      </c>
      <c r="N95" s="96">
        <v>0</v>
      </c>
      <c r="O95" s="96">
        <v>0</v>
      </c>
      <c r="P95" s="39" t="str">
        <v>30000 - School of Fine Art</v>
      </c>
      <c r="Q95" s="39" t="str">
        <v>Increase</v>
      </c>
      <c r="R95" s="39" t="str">
        <v>Yes</v>
      </c>
      <c r="T95" s="39" t="str">
        <v>70</v>
      </c>
      <c r="U95" s="1" t="str">
        <v>HOME</v>
      </c>
      <c r="V95" s="1" t="str">
        <v>MEDIUM</v>
      </c>
      <c r="W95" s="1" t="str">
        <v/>
      </c>
      <c r="X95" s="1" t="str">
        <v/>
      </c>
      <c r="Y95" s="1" t="str">
        <v/>
      </c>
      <c r="Z95" s="1" t="str">
        <v>JO</v>
      </c>
      <c r="AA95" s="1" t="str">
        <v/>
      </c>
      <c r="AB95" s="1" t="str">
        <v/>
      </c>
      <c r="AC95" s="1" t="str">
        <v/>
      </c>
      <c r="AD95" s="1" t="str">
        <v/>
      </c>
      <c r="AE95" s="1" t="str">
        <v/>
      </c>
      <c r="AF95" s="1" t="str">
        <v/>
      </c>
      <c r="AG95" s="1" t="str">
        <v/>
      </c>
      <c r="AH95" s="1" t="str">
        <v/>
      </c>
    </row>
    <row r="96" spans="2:34" x14ac:dyDescent="0.45">
      <c r="B96" s="1" t="str">
        <v>40000</v>
      </c>
      <c r="C96" s="1" t="str">
        <v>Alpine Ski House</v>
      </c>
      <c r="D96" s="1" t="str">
        <v>103088</v>
      </c>
      <c r="E96" s="28" t="str">
        <v>2023-07-25</v>
      </c>
      <c r="F96" s="28" t="str">
        <v>2023-07-25</v>
      </c>
      <c r="G96" s="28" t="str">
        <v>2023-07-25</v>
      </c>
      <c r="H96" s="90">
        <v>2494.1999999999998</v>
      </c>
      <c r="I96" s="90">
        <v>-2494.1999999999998</v>
      </c>
      <c r="J96" s="90">
        <v>0</v>
      </c>
      <c r="K96" s="1">
        <v>18</v>
      </c>
      <c r="L96" s="92">
        <v>737</v>
      </c>
      <c r="M96" s="94" t="str">
        <v>Over 150 days</v>
      </c>
      <c r="N96" s="96">
        <v>0</v>
      </c>
      <c r="O96" s="96">
        <v>0</v>
      </c>
      <c r="P96" s="39" t="str">
        <v>40000 - Alpine Ski House</v>
      </c>
      <c r="Q96" s="39" t="str">
        <v>Increase</v>
      </c>
      <c r="R96" s="39" t="str">
        <v>Yes</v>
      </c>
      <c r="T96" s="39" t="str">
        <v>30</v>
      </c>
      <c r="U96" s="1" t="str">
        <v/>
      </c>
      <c r="V96" s="1" t="str">
        <v>SMALL</v>
      </c>
      <c r="W96" s="1" t="str">
        <v/>
      </c>
      <c r="X96" s="1" t="str">
        <v/>
      </c>
      <c r="Y96" s="1" t="str">
        <v/>
      </c>
      <c r="Z96" s="1" t="str">
        <v>JO</v>
      </c>
      <c r="AA96" s="1" t="str">
        <v/>
      </c>
      <c r="AB96" s="1" t="str">
        <v/>
      </c>
      <c r="AC96" s="1" t="str">
        <v/>
      </c>
      <c r="AD96" s="1" t="str">
        <v/>
      </c>
      <c r="AE96" s="1" t="str">
        <v/>
      </c>
      <c r="AF96" s="1" t="str">
        <v/>
      </c>
      <c r="AG96" s="1" t="str">
        <v/>
      </c>
      <c r="AH96" s="1" t="str">
        <v/>
      </c>
    </row>
    <row r="97" spans="2:34" x14ac:dyDescent="0.45">
      <c r="B97" s="1" t="str">
        <v>20000</v>
      </c>
      <c r="C97" s="1" t="str">
        <v>Trey Research</v>
      </c>
      <c r="D97" s="1" t="str">
        <v>103089</v>
      </c>
      <c r="E97" s="28" t="str">
        <v>2023-07-27</v>
      </c>
      <c r="F97" s="28" t="str">
        <v>2023-07-27</v>
      </c>
      <c r="G97" s="28" t="str">
        <v>2023-07-27</v>
      </c>
      <c r="H97" s="90">
        <v>625.5</v>
      </c>
      <c r="I97" s="90">
        <v>-625.5</v>
      </c>
      <c r="J97" s="90">
        <v>0</v>
      </c>
      <c r="K97" s="1">
        <v>8</v>
      </c>
      <c r="L97" s="92">
        <v>735</v>
      </c>
      <c r="M97" s="94" t="str">
        <v>Over 150 days</v>
      </c>
      <c r="N97" s="96">
        <v>0</v>
      </c>
      <c r="O97" s="96">
        <v>0</v>
      </c>
      <c r="P97" s="39" t="str">
        <v>20000 - Trey Research</v>
      </c>
      <c r="Q97" s="39" t="str">
        <v>Increase</v>
      </c>
      <c r="R97" s="39" t="str">
        <v>Yes</v>
      </c>
      <c r="T97" s="39" t="str">
        <v>40</v>
      </c>
      <c r="U97" s="1" t="str">
        <v/>
      </c>
      <c r="V97" s="1" t="str">
        <v>LARGE</v>
      </c>
      <c r="W97" s="1" t="str">
        <v/>
      </c>
      <c r="X97" s="1" t="str">
        <v/>
      </c>
      <c r="Y97" s="1" t="str">
        <v/>
      </c>
      <c r="Z97" s="1" t="str">
        <v>JO</v>
      </c>
      <c r="AA97" s="1" t="str">
        <v/>
      </c>
      <c r="AB97" s="1" t="str">
        <v/>
      </c>
      <c r="AC97" s="1" t="str">
        <v/>
      </c>
      <c r="AD97" s="1" t="str">
        <v/>
      </c>
      <c r="AE97" s="1" t="str">
        <v/>
      </c>
      <c r="AF97" s="1" t="str">
        <v/>
      </c>
      <c r="AG97" s="1" t="str">
        <v/>
      </c>
      <c r="AH97" s="1" t="str">
        <v/>
      </c>
    </row>
    <row r="98" spans="2:34" x14ac:dyDescent="0.45">
      <c r="B98" s="1" t="str">
        <v>30000</v>
      </c>
      <c r="C98" s="1" t="str">
        <v>School of Fine Art</v>
      </c>
      <c r="D98" s="1" t="str">
        <v>103090</v>
      </c>
      <c r="E98" s="28" t="str">
        <v>2023-07-28</v>
      </c>
      <c r="F98" s="28" t="str">
        <v>2023-07-28</v>
      </c>
      <c r="G98" s="28" t="str">
        <v>2023-07-28</v>
      </c>
      <c r="H98" s="90">
        <v>6811.7</v>
      </c>
      <c r="I98" s="90">
        <v>-6811.7</v>
      </c>
      <c r="J98" s="90">
        <v>0</v>
      </c>
      <c r="K98" s="1">
        <v>13</v>
      </c>
      <c r="L98" s="92">
        <v>734</v>
      </c>
      <c r="M98" s="94" t="str">
        <v>Over 150 days</v>
      </c>
      <c r="N98" s="96">
        <v>0</v>
      </c>
      <c r="O98" s="96">
        <v>0</v>
      </c>
      <c r="P98" s="39" t="str">
        <v>30000 - School of Fine Art</v>
      </c>
      <c r="Q98" s="39" t="str">
        <v>Increase</v>
      </c>
      <c r="R98" s="39" t="str">
        <v>Yes</v>
      </c>
      <c r="T98" s="39" t="str">
        <v>70</v>
      </c>
      <c r="U98" s="1" t="str">
        <v>HOME</v>
      </c>
      <c r="V98" s="1" t="str">
        <v>MEDIUM</v>
      </c>
      <c r="W98" s="1" t="str">
        <v/>
      </c>
      <c r="X98" s="1" t="str">
        <v/>
      </c>
      <c r="Y98" s="1" t="str">
        <v/>
      </c>
      <c r="Z98" s="1" t="str">
        <v>JO</v>
      </c>
      <c r="AA98" s="1" t="str">
        <v/>
      </c>
      <c r="AB98" s="1" t="str">
        <v/>
      </c>
      <c r="AC98" s="1" t="str">
        <v/>
      </c>
      <c r="AD98" s="1" t="str">
        <v/>
      </c>
      <c r="AE98" s="1" t="str">
        <v/>
      </c>
      <c r="AF98" s="1" t="str">
        <v/>
      </c>
      <c r="AG98" s="1" t="str">
        <v/>
      </c>
      <c r="AH98" s="1" t="str">
        <v/>
      </c>
    </row>
    <row r="99" spans="2:34" x14ac:dyDescent="0.45">
      <c r="B99" s="1" t="str">
        <v>50000</v>
      </c>
      <c r="C99" s="1" t="str">
        <v>Relecloud</v>
      </c>
      <c r="D99" s="1" t="str">
        <v>103091</v>
      </c>
      <c r="E99" s="28" t="str">
        <v>2023-07-31</v>
      </c>
      <c r="F99" s="28" t="str">
        <v>2023-07-31</v>
      </c>
      <c r="G99" s="28" t="str">
        <v>2023-07-31</v>
      </c>
      <c r="H99" s="90">
        <v>1363.75</v>
      </c>
      <c r="I99" s="90">
        <v>-1363.75</v>
      </c>
      <c r="J99" s="90">
        <v>0</v>
      </c>
      <c r="K99" s="1">
        <v>16</v>
      </c>
      <c r="L99" s="92">
        <v>731</v>
      </c>
      <c r="M99" s="94" t="str">
        <v>Over 150 days</v>
      </c>
      <c r="N99" s="96">
        <v>0</v>
      </c>
      <c r="O99" s="96">
        <v>0</v>
      </c>
      <c r="P99" s="39" t="str">
        <v>50000 - Relecloud</v>
      </c>
      <c r="Q99" s="39" t="str">
        <v>Increase</v>
      </c>
      <c r="R99" s="39" t="str">
        <v>Yes</v>
      </c>
      <c r="T99" s="39" t="str">
        <v>40</v>
      </c>
      <c r="U99" s="1" t="str">
        <v>OFFICE</v>
      </c>
      <c r="V99" s="1" t="str">
        <v>MEDIUM</v>
      </c>
      <c r="W99" s="1" t="str">
        <v/>
      </c>
      <c r="X99" s="1" t="str">
        <v/>
      </c>
      <c r="Y99" s="1" t="str">
        <v/>
      </c>
      <c r="Z99" s="1" t="str">
        <v>JO</v>
      </c>
      <c r="AA99" s="1" t="str">
        <v/>
      </c>
      <c r="AB99" s="1" t="str">
        <v/>
      </c>
      <c r="AC99" s="1" t="str">
        <v/>
      </c>
      <c r="AD99" s="1" t="str">
        <v/>
      </c>
      <c r="AE99" s="1" t="str">
        <v/>
      </c>
      <c r="AF99" s="1" t="str">
        <v/>
      </c>
      <c r="AG99" s="1" t="str">
        <v/>
      </c>
      <c r="AH99" s="1" t="str">
        <v/>
      </c>
    </row>
    <row r="100" spans="2:34" x14ac:dyDescent="0.45">
      <c r="B100" s="1" t="str">
        <v>30000</v>
      </c>
      <c r="C100" s="1" t="str">
        <v>School of Fine Art</v>
      </c>
      <c r="D100" s="1" t="str">
        <v>103092</v>
      </c>
      <c r="E100" s="28" t="str">
        <v>2023-08-01</v>
      </c>
      <c r="F100" s="28" t="str">
        <v>2023-08-01</v>
      </c>
      <c r="G100" s="28" t="str">
        <v>2023-08-01</v>
      </c>
      <c r="H100" s="90">
        <v>741.6</v>
      </c>
      <c r="I100" s="90">
        <v>-741.6</v>
      </c>
      <c r="J100" s="90">
        <v>0</v>
      </c>
      <c r="K100" s="1">
        <v>13</v>
      </c>
      <c r="L100" s="92">
        <v>730</v>
      </c>
      <c r="M100" s="94" t="str">
        <v>Over 150 days</v>
      </c>
      <c r="N100" s="96">
        <v>0</v>
      </c>
      <c r="O100" s="96">
        <v>0</v>
      </c>
      <c r="P100" s="39" t="str">
        <v>30000 - School of Fine Art</v>
      </c>
      <c r="Q100" s="39" t="str">
        <v>Increase</v>
      </c>
      <c r="R100" s="39" t="str">
        <v>Yes</v>
      </c>
      <c r="T100" s="39" t="str">
        <v>70</v>
      </c>
      <c r="U100" s="1" t="str">
        <v>HOME</v>
      </c>
      <c r="V100" s="1" t="str">
        <v>MEDIUM</v>
      </c>
      <c r="W100" s="1" t="str">
        <v/>
      </c>
      <c r="X100" s="1" t="str">
        <v/>
      </c>
      <c r="Y100" s="1" t="str">
        <v/>
      </c>
      <c r="Z100" s="1" t="str">
        <v>JO</v>
      </c>
      <c r="AA100" s="1" t="str">
        <v/>
      </c>
      <c r="AB100" s="1" t="str">
        <v/>
      </c>
      <c r="AC100" s="1" t="str">
        <v/>
      </c>
      <c r="AD100" s="1" t="str">
        <v/>
      </c>
      <c r="AE100" s="1" t="str">
        <v/>
      </c>
      <c r="AF100" s="1" t="str">
        <v/>
      </c>
      <c r="AG100" s="1" t="str">
        <v/>
      </c>
      <c r="AH100" s="1" t="str">
        <v/>
      </c>
    </row>
    <row r="101" spans="2:34" x14ac:dyDescent="0.45">
      <c r="B101" s="1" t="str">
        <v>20000</v>
      </c>
      <c r="C101" s="1" t="str">
        <v>Trey Research</v>
      </c>
      <c r="D101" s="1" t="str">
        <v>103093</v>
      </c>
      <c r="E101" s="28" t="str">
        <v>2023-08-17</v>
      </c>
      <c r="F101" s="28" t="str">
        <v>2023-08-17</v>
      </c>
      <c r="G101" s="28" t="str">
        <v>2023-08-17</v>
      </c>
      <c r="H101" s="90">
        <v>133.5</v>
      </c>
      <c r="I101" s="90">
        <v>-133.5</v>
      </c>
      <c r="J101" s="90">
        <v>0</v>
      </c>
      <c r="K101" s="1">
        <v>8</v>
      </c>
      <c r="L101" s="92">
        <v>714</v>
      </c>
      <c r="M101" s="94" t="str">
        <v>Over 150 days</v>
      </c>
      <c r="N101" s="96">
        <v>0</v>
      </c>
      <c r="O101" s="96">
        <v>0</v>
      </c>
      <c r="P101" s="39" t="str">
        <v>20000 - Trey Research</v>
      </c>
      <c r="Q101" s="39" t="str">
        <v>Increase</v>
      </c>
      <c r="R101" s="39" t="str">
        <v>Yes</v>
      </c>
      <c r="T101" s="39" t="str">
        <v>40</v>
      </c>
      <c r="U101" s="1" t="str">
        <v/>
      </c>
      <c r="V101" s="1" t="str">
        <v>LARGE</v>
      </c>
      <c r="W101" s="1" t="str">
        <v/>
      </c>
      <c r="X101" s="1" t="str">
        <v/>
      </c>
      <c r="Y101" s="1" t="str">
        <v/>
      </c>
      <c r="Z101" s="1" t="str">
        <v>JO</v>
      </c>
      <c r="AA101" s="1" t="str">
        <v/>
      </c>
      <c r="AB101" s="1" t="str">
        <v/>
      </c>
      <c r="AC101" s="1" t="str">
        <v/>
      </c>
      <c r="AD101" s="1" t="str">
        <v/>
      </c>
      <c r="AE101" s="1" t="str">
        <v/>
      </c>
      <c r="AF101" s="1" t="str">
        <v/>
      </c>
      <c r="AG101" s="1" t="str">
        <v/>
      </c>
      <c r="AH101" s="1" t="str">
        <v/>
      </c>
    </row>
    <row r="102" spans="2:34" x14ac:dyDescent="0.45">
      <c r="B102" s="1" t="str">
        <v>10000</v>
      </c>
      <c r="C102" s="1" t="str">
        <v>Adatum Corporation</v>
      </c>
      <c r="D102" s="1" t="str">
        <v>103094</v>
      </c>
      <c r="E102" s="28" t="str">
        <v>2023-08-18</v>
      </c>
      <c r="F102" s="28" t="str">
        <v>2023-08-18</v>
      </c>
      <c r="G102" s="28" t="str">
        <v>2023-08-18</v>
      </c>
      <c r="H102" s="90">
        <v>625.5</v>
      </c>
      <c r="I102" s="90">
        <v>-625.5</v>
      </c>
      <c r="J102" s="90">
        <v>0</v>
      </c>
      <c r="K102" s="1">
        <v>10</v>
      </c>
      <c r="L102" s="92">
        <v>713</v>
      </c>
      <c r="M102" s="94" t="str">
        <v>Over 150 days</v>
      </c>
      <c r="N102" s="96">
        <v>0</v>
      </c>
      <c r="O102" s="96">
        <v>0</v>
      </c>
      <c r="P102" s="39" t="str">
        <v>10000 - Adatum Corporation</v>
      </c>
      <c r="Q102" s="39" t="str">
        <v>Increase</v>
      </c>
      <c r="R102" s="39" t="str">
        <v>Yes</v>
      </c>
      <c r="T102" s="39" t="str">
        <v>40</v>
      </c>
      <c r="U102" s="1" t="str">
        <v/>
      </c>
      <c r="V102" s="1" t="str">
        <v>MEDIUM</v>
      </c>
      <c r="W102" s="1" t="str">
        <v/>
      </c>
      <c r="X102" s="1" t="str">
        <v/>
      </c>
      <c r="Y102" s="1" t="str">
        <v/>
      </c>
      <c r="Z102" s="1" t="str">
        <v>JO</v>
      </c>
      <c r="AA102" s="1" t="str">
        <v/>
      </c>
      <c r="AB102" s="1" t="str">
        <v/>
      </c>
      <c r="AC102" s="1" t="str">
        <v/>
      </c>
      <c r="AD102" s="1" t="str">
        <v/>
      </c>
      <c r="AE102" s="1" t="str">
        <v/>
      </c>
      <c r="AF102" s="1" t="str">
        <v/>
      </c>
      <c r="AG102" s="1" t="str">
        <v/>
      </c>
      <c r="AH102" s="1" t="str">
        <v/>
      </c>
    </row>
    <row r="103" spans="2:34" x14ac:dyDescent="0.45">
      <c r="B103" s="1" t="str">
        <v>30000</v>
      </c>
      <c r="C103" s="1" t="str">
        <v>School of Fine Art</v>
      </c>
      <c r="D103" s="1" t="str">
        <v>103095</v>
      </c>
      <c r="E103" s="28" t="str">
        <v>2023-08-19</v>
      </c>
      <c r="F103" s="28" t="str">
        <v>2023-08-19</v>
      </c>
      <c r="G103" s="28" t="str">
        <v>2023-08-19</v>
      </c>
      <c r="H103" s="90">
        <v>125.1</v>
      </c>
      <c r="I103" s="90">
        <v>-125.1</v>
      </c>
      <c r="J103" s="90">
        <v>0</v>
      </c>
      <c r="K103" s="1">
        <v>13</v>
      </c>
      <c r="L103" s="92">
        <v>712</v>
      </c>
      <c r="M103" s="94" t="str">
        <v>Over 150 days</v>
      </c>
      <c r="N103" s="96">
        <v>0</v>
      </c>
      <c r="O103" s="96">
        <v>0</v>
      </c>
      <c r="P103" s="39" t="str">
        <v>30000 - School of Fine Art</v>
      </c>
      <c r="Q103" s="39" t="str">
        <v>Increase</v>
      </c>
      <c r="R103" s="39" t="str">
        <v>Yes</v>
      </c>
      <c r="T103" s="39" t="str">
        <v>70</v>
      </c>
      <c r="U103" s="1" t="str">
        <v>HOME</v>
      </c>
      <c r="V103" s="1" t="str">
        <v>MEDIUM</v>
      </c>
      <c r="W103" s="1" t="str">
        <v/>
      </c>
      <c r="X103" s="1" t="str">
        <v/>
      </c>
      <c r="Y103" s="1" t="str">
        <v/>
      </c>
      <c r="Z103" s="1" t="str">
        <v>JO</v>
      </c>
      <c r="AA103" s="1" t="str">
        <v/>
      </c>
      <c r="AB103" s="1" t="str">
        <v/>
      </c>
      <c r="AC103" s="1" t="str">
        <v/>
      </c>
      <c r="AD103" s="1" t="str">
        <v/>
      </c>
      <c r="AE103" s="1" t="str">
        <v/>
      </c>
      <c r="AF103" s="1" t="str">
        <v/>
      </c>
      <c r="AG103" s="1" t="str">
        <v/>
      </c>
      <c r="AH103" s="1" t="str">
        <v/>
      </c>
    </row>
    <row r="104" spans="2:34" x14ac:dyDescent="0.45">
      <c r="B104" s="1" t="str">
        <v>50000</v>
      </c>
      <c r="C104" s="1" t="str">
        <v>Relecloud</v>
      </c>
      <c r="D104" s="1" t="str">
        <v>103096</v>
      </c>
      <c r="E104" s="28" t="str">
        <v>2023-08-20</v>
      </c>
      <c r="F104" s="28" t="str">
        <v>2023-08-20</v>
      </c>
      <c r="G104" s="28" t="str">
        <v>2023-08-20</v>
      </c>
      <c r="H104" s="90">
        <v>308.25</v>
      </c>
      <c r="I104" s="90">
        <v>-308.25</v>
      </c>
      <c r="J104" s="90">
        <v>0</v>
      </c>
      <c r="K104" s="1">
        <v>16</v>
      </c>
      <c r="L104" s="92">
        <v>711</v>
      </c>
      <c r="M104" s="94" t="str">
        <v>Over 150 days</v>
      </c>
      <c r="N104" s="96">
        <v>0</v>
      </c>
      <c r="O104" s="96">
        <v>0</v>
      </c>
      <c r="P104" s="39" t="str">
        <v>50000 - Relecloud</v>
      </c>
      <c r="Q104" s="39" t="str">
        <v>Increase</v>
      </c>
      <c r="R104" s="39" t="str">
        <v>Yes</v>
      </c>
      <c r="T104" s="39" t="str">
        <v>40</v>
      </c>
      <c r="U104" s="1" t="str">
        <v>OFFICE</v>
      </c>
      <c r="V104" s="1" t="str">
        <v>MEDIUM</v>
      </c>
      <c r="W104" s="1" t="str">
        <v/>
      </c>
      <c r="X104" s="1" t="str">
        <v/>
      </c>
      <c r="Y104" s="1" t="str">
        <v/>
      </c>
      <c r="Z104" s="1" t="str">
        <v>JO</v>
      </c>
      <c r="AA104" s="1" t="str">
        <v/>
      </c>
      <c r="AB104" s="1" t="str">
        <v/>
      </c>
      <c r="AC104" s="1" t="str">
        <v/>
      </c>
      <c r="AD104" s="1" t="str">
        <v/>
      </c>
      <c r="AE104" s="1" t="str">
        <v/>
      </c>
      <c r="AF104" s="1" t="str">
        <v/>
      </c>
      <c r="AG104" s="1" t="str">
        <v/>
      </c>
      <c r="AH104" s="1" t="str">
        <v/>
      </c>
    </row>
    <row r="105" spans="2:34" x14ac:dyDescent="0.45">
      <c r="B105" s="1" t="str">
        <v>40000</v>
      </c>
      <c r="C105" s="1" t="str">
        <v>Alpine Ski House</v>
      </c>
      <c r="D105" s="1" t="str">
        <v>103097</v>
      </c>
      <c r="E105" s="28" t="str">
        <v>2023-08-21</v>
      </c>
      <c r="F105" s="28" t="str">
        <v>2023-08-21</v>
      </c>
      <c r="G105" s="28" t="str">
        <v>2023-08-21</v>
      </c>
      <c r="H105" s="90">
        <v>250.2</v>
      </c>
      <c r="I105" s="90">
        <v>-250.2</v>
      </c>
      <c r="J105" s="90">
        <v>0</v>
      </c>
      <c r="K105" s="1">
        <v>18</v>
      </c>
      <c r="L105" s="92">
        <v>710</v>
      </c>
      <c r="M105" s="94" t="str">
        <v>Over 150 days</v>
      </c>
      <c r="N105" s="96">
        <v>0</v>
      </c>
      <c r="O105" s="96">
        <v>0</v>
      </c>
      <c r="P105" s="39" t="str">
        <v>40000 - Alpine Ski House</v>
      </c>
      <c r="Q105" s="39" t="str">
        <v>Increase</v>
      </c>
      <c r="R105" s="39" t="str">
        <v>Yes</v>
      </c>
      <c r="T105" s="39" t="str">
        <v>30</v>
      </c>
      <c r="U105" s="1" t="str">
        <v/>
      </c>
      <c r="V105" s="1" t="str">
        <v>SMALL</v>
      </c>
      <c r="W105" s="1" t="str">
        <v/>
      </c>
      <c r="X105" s="1" t="str">
        <v/>
      </c>
      <c r="Y105" s="1" t="str">
        <v/>
      </c>
      <c r="Z105" s="1" t="str">
        <v>JO</v>
      </c>
      <c r="AA105" s="1" t="str">
        <v/>
      </c>
      <c r="AB105" s="1" t="str">
        <v/>
      </c>
      <c r="AC105" s="1" t="str">
        <v/>
      </c>
      <c r="AD105" s="1" t="str">
        <v/>
      </c>
      <c r="AE105" s="1" t="str">
        <v/>
      </c>
      <c r="AF105" s="1" t="str">
        <v/>
      </c>
      <c r="AG105" s="1" t="str">
        <v/>
      </c>
      <c r="AH105" s="1" t="str">
        <v/>
      </c>
    </row>
    <row r="106" spans="2:34" x14ac:dyDescent="0.45">
      <c r="B106" s="1" t="str">
        <v>20000</v>
      </c>
      <c r="C106" s="1" t="str">
        <v>Trey Research</v>
      </c>
      <c r="D106" s="1" t="str">
        <v>103098</v>
      </c>
      <c r="E106" s="28" t="str">
        <v>2023-08-22</v>
      </c>
      <c r="F106" s="28" t="str">
        <v>2023-08-22</v>
      </c>
      <c r="G106" s="28" t="str">
        <v>2023-08-22</v>
      </c>
      <c r="H106" s="90">
        <v>2026.13</v>
      </c>
      <c r="I106" s="90">
        <v>-2026.13</v>
      </c>
      <c r="J106" s="90">
        <v>0</v>
      </c>
      <c r="K106" s="1">
        <v>8</v>
      </c>
      <c r="L106" s="92">
        <v>709</v>
      </c>
      <c r="M106" s="94" t="str">
        <v>Over 150 days</v>
      </c>
      <c r="N106" s="96">
        <v>0</v>
      </c>
      <c r="O106" s="96">
        <v>0</v>
      </c>
      <c r="P106" s="39" t="str">
        <v>20000 - Trey Research</v>
      </c>
      <c r="Q106" s="39" t="str">
        <v>Increase</v>
      </c>
      <c r="R106" s="39" t="str">
        <v>Yes</v>
      </c>
      <c r="T106" s="39" t="str">
        <v>40</v>
      </c>
      <c r="U106" s="1" t="str">
        <v/>
      </c>
      <c r="V106" s="1" t="str">
        <v>LARGE</v>
      </c>
      <c r="W106" s="1" t="str">
        <v/>
      </c>
      <c r="X106" s="1" t="str">
        <v/>
      </c>
      <c r="Y106" s="1" t="str">
        <v/>
      </c>
      <c r="Z106" s="1" t="str">
        <v>JO</v>
      </c>
      <c r="AA106" s="1" t="str">
        <v/>
      </c>
      <c r="AB106" s="1" t="str">
        <v/>
      </c>
      <c r="AC106" s="1" t="str">
        <v/>
      </c>
      <c r="AD106" s="1" t="str">
        <v/>
      </c>
      <c r="AE106" s="1" t="str">
        <v/>
      </c>
      <c r="AF106" s="1" t="str">
        <v/>
      </c>
      <c r="AG106" s="1" t="str">
        <v/>
      </c>
      <c r="AH106" s="1" t="str">
        <v/>
      </c>
    </row>
    <row r="107" spans="2:34" x14ac:dyDescent="0.45">
      <c r="B107" s="1" t="str">
        <v>10000</v>
      </c>
      <c r="C107" s="1" t="str">
        <v>Adatum Corporation</v>
      </c>
      <c r="D107" s="1" t="str">
        <v>103099</v>
      </c>
      <c r="E107" s="28" t="str">
        <v>2023-08-22</v>
      </c>
      <c r="F107" s="28" t="str">
        <v>2023-08-22</v>
      </c>
      <c r="G107" s="28" t="str">
        <v>2023-08-22</v>
      </c>
      <c r="H107" s="90">
        <v>10845.63</v>
      </c>
      <c r="I107" s="90">
        <v>-10845.63</v>
      </c>
      <c r="J107" s="90">
        <v>0</v>
      </c>
      <c r="K107" s="1">
        <v>10</v>
      </c>
      <c r="L107" s="92">
        <v>709</v>
      </c>
      <c r="M107" s="94" t="str">
        <v>Over 150 days</v>
      </c>
      <c r="N107" s="96">
        <v>0</v>
      </c>
      <c r="O107" s="96">
        <v>0</v>
      </c>
      <c r="P107" s="39" t="str">
        <v>10000 - Adatum Corporation</v>
      </c>
      <c r="Q107" s="39" t="str">
        <v>Increase</v>
      </c>
      <c r="R107" s="39" t="str">
        <v>Yes</v>
      </c>
      <c r="T107" s="39" t="str">
        <v>40</v>
      </c>
      <c r="U107" s="1" t="str">
        <v/>
      </c>
      <c r="V107" s="1" t="str">
        <v>MEDIUM</v>
      </c>
      <c r="W107" s="1" t="str">
        <v/>
      </c>
      <c r="X107" s="1" t="str">
        <v/>
      </c>
      <c r="Y107" s="1" t="str">
        <v/>
      </c>
      <c r="Z107" s="1" t="str">
        <v>JO</v>
      </c>
      <c r="AA107" s="1" t="str">
        <v/>
      </c>
      <c r="AB107" s="1" t="str">
        <v/>
      </c>
      <c r="AC107" s="1" t="str">
        <v/>
      </c>
      <c r="AD107" s="1" t="str">
        <v/>
      </c>
      <c r="AE107" s="1" t="str">
        <v/>
      </c>
      <c r="AF107" s="1" t="str">
        <v/>
      </c>
      <c r="AG107" s="1" t="str">
        <v/>
      </c>
      <c r="AH107" s="1" t="str">
        <v/>
      </c>
    </row>
    <row r="108" spans="2:34" x14ac:dyDescent="0.45">
      <c r="B108" s="1" t="str">
        <v>50000</v>
      </c>
      <c r="C108" s="1" t="str">
        <v>Relecloud</v>
      </c>
      <c r="D108" s="1" t="str">
        <v>103100</v>
      </c>
      <c r="E108" s="28" t="str">
        <v>2023-08-24</v>
      </c>
      <c r="F108" s="28" t="str">
        <v>2023-08-24</v>
      </c>
      <c r="G108" s="28" t="str">
        <v>2023-08-24</v>
      </c>
      <c r="H108" s="90">
        <v>2462.25</v>
      </c>
      <c r="I108" s="90">
        <v>-2462.25</v>
      </c>
      <c r="J108" s="90">
        <v>0</v>
      </c>
      <c r="K108" s="1">
        <v>16</v>
      </c>
      <c r="L108" s="92">
        <v>707</v>
      </c>
      <c r="M108" s="94" t="str">
        <v>Over 150 days</v>
      </c>
      <c r="N108" s="96">
        <v>0</v>
      </c>
      <c r="O108" s="96">
        <v>0</v>
      </c>
      <c r="P108" s="39" t="str">
        <v>50000 - Relecloud</v>
      </c>
      <c r="Q108" s="39" t="str">
        <v>Increase</v>
      </c>
      <c r="R108" s="39" t="str">
        <v>Yes</v>
      </c>
      <c r="T108" s="39" t="str">
        <v>40</v>
      </c>
      <c r="U108" s="1" t="str">
        <v>OFFICE</v>
      </c>
      <c r="V108" s="1" t="str">
        <v>MEDIUM</v>
      </c>
      <c r="W108" s="1" t="str">
        <v/>
      </c>
      <c r="X108" s="1" t="str">
        <v/>
      </c>
      <c r="Y108" s="1" t="str">
        <v/>
      </c>
      <c r="Z108" s="1" t="str">
        <v>JO</v>
      </c>
      <c r="AA108" s="1" t="str">
        <v/>
      </c>
      <c r="AB108" s="1" t="str">
        <v/>
      </c>
      <c r="AC108" s="1" t="str">
        <v/>
      </c>
      <c r="AD108" s="1" t="str">
        <v/>
      </c>
      <c r="AE108" s="1" t="str">
        <v/>
      </c>
      <c r="AF108" s="1" t="str">
        <v/>
      </c>
      <c r="AG108" s="1" t="str">
        <v/>
      </c>
      <c r="AH108" s="1" t="str">
        <v/>
      </c>
    </row>
    <row r="109" spans="2:34" x14ac:dyDescent="0.45">
      <c r="B109" s="1" t="str">
        <v>30000</v>
      </c>
      <c r="C109" s="1" t="str">
        <v>School of Fine Art</v>
      </c>
      <c r="D109" s="1" t="str">
        <v>103101</v>
      </c>
      <c r="E109" s="28" t="str">
        <v>2023-08-25</v>
      </c>
      <c r="F109" s="28" t="str">
        <v>2023-08-25</v>
      </c>
      <c r="G109" s="28" t="str">
        <v>2023-08-25</v>
      </c>
      <c r="H109" s="90">
        <v>249.2</v>
      </c>
      <c r="I109" s="90">
        <v>-249.2</v>
      </c>
      <c r="J109" s="90">
        <v>0</v>
      </c>
      <c r="K109" s="1">
        <v>13</v>
      </c>
      <c r="L109" s="92">
        <v>706</v>
      </c>
      <c r="M109" s="94" t="str">
        <v>Over 150 days</v>
      </c>
      <c r="N109" s="96">
        <v>0</v>
      </c>
      <c r="O109" s="96">
        <v>0</v>
      </c>
      <c r="P109" s="39" t="str">
        <v>30000 - School of Fine Art</v>
      </c>
      <c r="Q109" s="39" t="str">
        <v>Increase</v>
      </c>
      <c r="R109" s="39" t="str">
        <v>Yes</v>
      </c>
      <c r="T109" s="39" t="str">
        <v>70</v>
      </c>
      <c r="U109" s="1" t="str">
        <v>HOME</v>
      </c>
      <c r="V109" s="1" t="str">
        <v>MEDIUM</v>
      </c>
      <c r="W109" s="1" t="str">
        <v/>
      </c>
      <c r="X109" s="1" t="str">
        <v/>
      </c>
      <c r="Y109" s="1" t="str">
        <v/>
      </c>
      <c r="Z109" s="1" t="str">
        <v>JO</v>
      </c>
      <c r="AA109" s="1" t="str">
        <v/>
      </c>
      <c r="AB109" s="1" t="str">
        <v/>
      </c>
      <c r="AC109" s="1" t="str">
        <v/>
      </c>
      <c r="AD109" s="1" t="str">
        <v/>
      </c>
      <c r="AE109" s="1" t="str">
        <v/>
      </c>
      <c r="AF109" s="1" t="str">
        <v/>
      </c>
      <c r="AG109" s="1" t="str">
        <v/>
      </c>
      <c r="AH109" s="1" t="str">
        <v/>
      </c>
    </row>
    <row r="110" spans="2:34" x14ac:dyDescent="0.45">
      <c r="B110" s="1" t="str">
        <v>40000</v>
      </c>
      <c r="C110" s="1" t="str">
        <v>Alpine Ski House</v>
      </c>
      <c r="D110" s="1" t="str">
        <v>103102</v>
      </c>
      <c r="E110" s="28" t="str">
        <v>2023-08-25</v>
      </c>
      <c r="F110" s="28" t="str">
        <v>2023-08-25</v>
      </c>
      <c r="G110" s="28" t="str">
        <v>2023-08-25</v>
      </c>
      <c r="H110" s="90">
        <v>2864.1</v>
      </c>
      <c r="I110" s="90">
        <v>-2864.1</v>
      </c>
      <c r="J110" s="90">
        <v>0</v>
      </c>
      <c r="K110" s="1">
        <v>18</v>
      </c>
      <c r="L110" s="92">
        <v>706</v>
      </c>
      <c r="M110" s="94" t="str">
        <v>Over 150 days</v>
      </c>
      <c r="N110" s="96">
        <v>0</v>
      </c>
      <c r="O110" s="96">
        <v>0</v>
      </c>
      <c r="P110" s="39" t="str">
        <v>40000 - Alpine Ski House</v>
      </c>
      <c r="Q110" s="39" t="str">
        <v>Increase</v>
      </c>
      <c r="R110" s="39" t="str">
        <v>Yes</v>
      </c>
      <c r="T110" s="39" t="str">
        <v>30</v>
      </c>
      <c r="U110" s="1" t="str">
        <v/>
      </c>
      <c r="V110" s="1" t="str">
        <v>SMALL</v>
      </c>
      <c r="W110" s="1" t="str">
        <v/>
      </c>
      <c r="X110" s="1" t="str">
        <v/>
      </c>
      <c r="Y110" s="1" t="str">
        <v/>
      </c>
      <c r="Z110" s="1" t="str">
        <v>JO</v>
      </c>
      <c r="AA110" s="1" t="str">
        <v/>
      </c>
      <c r="AB110" s="1" t="str">
        <v/>
      </c>
      <c r="AC110" s="1" t="str">
        <v/>
      </c>
      <c r="AD110" s="1" t="str">
        <v/>
      </c>
      <c r="AE110" s="1" t="str">
        <v/>
      </c>
      <c r="AF110" s="1" t="str">
        <v/>
      </c>
      <c r="AG110" s="1" t="str">
        <v/>
      </c>
      <c r="AH110" s="1" t="str">
        <v/>
      </c>
    </row>
    <row r="111" spans="2:34" x14ac:dyDescent="0.45">
      <c r="B111" s="1" t="str">
        <v>20000</v>
      </c>
      <c r="C111" s="1" t="str">
        <v>Trey Research</v>
      </c>
      <c r="D111" s="1" t="str">
        <v>103103</v>
      </c>
      <c r="E111" s="28" t="str">
        <v>2023-08-27</v>
      </c>
      <c r="F111" s="28" t="str">
        <v>2023-08-27</v>
      </c>
      <c r="G111" s="28" t="str">
        <v>2023-08-27</v>
      </c>
      <c r="H111" s="90">
        <v>625.5</v>
      </c>
      <c r="I111" s="90">
        <v>-625.5</v>
      </c>
      <c r="J111" s="90">
        <v>0</v>
      </c>
      <c r="K111" s="1">
        <v>8</v>
      </c>
      <c r="L111" s="92">
        <v>704</v>
      </c>
      <c r="M111" s="94" t="str">
        <v>Over 150 days</v>
      </c>
      <c r="N111" s="96">
        <v>0</v>
      </c>
      <c r="O111" s="96">
        <v>0</v>
      </c>
      <c r="P111" s="39" t="str">
        <v>20000 - Trey Research</v>
      </c>
      <c r="Q111" s="39" t="str">
        <v>Increase</v>
      </c>
      <c r="R111" s="39" t="str">
        <v>Yes</v>
      </c>
      <c r="T111" s="39" t="str">
        <v>40</v>
      </c>
      <c r="U111" s="1" t="str">
        <v/>
      </c>
      <c r="V111" s="1" t="str">
        <v>LARGE</v>
      </c>
      <c r="W111" s="1" t="str">
        <v/>
      </c>
      <c r="X111" s="1" t="str">
        <v/>
      </c>
      <c r="Y111" s="1" t="str">
        <v/>
      </c>
      <c r="Z111" s="1" t="str">
        <v>JO</v>
      </c>
      <c r="AA111" s="1" t="str">
        <v/>
      </c>
      <c r="AB111" s="1" t="str">
        <v/>
      </c>
      <c r="AC111" s="1" t="str">
        <v/>
      </c>
      <c r="AD111" s="1" t="str">
        <v/>
      </c>
      <c r="AE111" s="1" t="str">
        <v/>
      </c>
      <c r="AF111" s="1" t="str">
        <v/>
      </c>
      <c r="AG111" s="1" t="str">
        <v/>
      </c>
      <c r="AH111" s="1" t="str">
        <v/>
      </c>
    </row>
    <row r="112" spans="2:34" x14ac:dyDescent="0.45">
      <c r="B112" s="1" t="str">
        <v>30000</v>
      </c>
      <c r="C112" s="1" t="str">
        <v>School of Fine Art</v>
      </c>
      <c r="D112" s="1" t="str">
        <v>103104</v>
      </c>
      <c r="E112" s="28" t="str">
        <v>2023-08-28</v>
      </c>
      <c r="F112" s="28" t="str">
        <v>2023-08-28</v>
      </c>
      <c r="G112" s="28" t="str">
        <v>2023-08-28</v>
      </c>
      <c r="H112" s="90">
        <v>8492.9</v>
      </c>
      <c r="I112" s="90">
        <v>-8492.9</v>
      </c>
      <c r="J112" s="90">
        <v>0</v>
      </c>
      <c r="K112" s="1">
        <v>13</v>
      </c>
      <c r="L112" s="92">
        <v>703</v>
      </c>
      <c r="M112" s="94" t="str">
        <v>Over 150 days</v>
      </c>
      <c r="N112" s="96">
        <v>0</v>
      </c>
      <c r="O112" s="96">
        <v>0</v>
      </c>
      <c r="P112" s="39" t="str">
        <v>30000 - School of Fine Art</v>
      </c>
      <c r="Q112" s="39" t="str">
        <v>Increase</v>
      </c>
      <c r="R112" s="39" t="str">
        <v>Yes</v>
      </c>
      <c r="T112" s="39" t="str">
        <v>70</v>
      </c>
      <c r="U112" s="1" t="str">
        <v>HOME</v>
      </c>
      <c r="V112" s="1" t="str">
        <v>MEDIUM</v>
      </c>
      <c r="W112" s="1" t="str">
        <v/>
      </c>
      <c r="X112" s="1" t="str">
        <v/>
      </c>
      <c r="Y112" s="1" t="str">
        <v/>
      </c>
      <c r="Z112" s="1" t="str">
        <v>JO</v>
      </c>
      <c r="AA112" s="1" t="str">
        <v/>
      </c>
      <c r="AB112" s="1" t="str">
        <v/>
      </c>
      <c r="AC112" s="1" t="str">
        <v/>
      </c>
      <c r="AD112" s="1" t="str">
        <v/>
      </c>
      <c r="AE112" s="1" t="str">
        <v/>
      </c>
      <c r="AF112" s="1" t="str">
        <v/>
      </c>
      <c r="AG112" s="1" t="str">
        <v/>
      </c>
      <c r="AH112" s="1" t="str">
        <v/>
      </c>
    </row>
    <row r="113" spans="2:34" x14ac:dyDescent="0.45">
      <c r="B113" s="1" t="str">
        <v>50000</v>
      </c>
      <c r="C113" s="1" t="str">
        <v>Relecloud</v>
      </c>
      <c r="D113" s="1" t="str">
        <v>103105</v>
      </c>
      <c r="E113" s="28" t="str">
        <v>2023-08-31</v>
      </c>
      <c r="F113" s="28" t="str">
        <v>2023-08-31</v>
      </c>
      <c r="G113" s="28" t="str">
        <v>2023-08-31</v>
      </c>
      <c r="H113" s="90">
        <v>2045.63</v>
      </c>
      <c r="I113" s="90">
        <v>-2045.63</v>
      </c>
      <c r="J113" s="90">
        <v>0</v>
      </c>
      <c r="K113" s="1">
        <v>16</v>
      </c>
      <c r="L113" s="92">
        <v>700</v>
      </c>
      <c r="M113" s="94" t="str">
        <v>Over 150 days</v>
      </c>
      <c r="N113" s="96">
        <v>0</v>
      </c>
      <c r="O113" s="96">
        <v>0</v>
      </c>
      <c r="P113" s="39" t="str">
        <v>50000 - Relecloud</v>
      </c>
      <c r="Q113" s="39" t="str">
        <v>Increase</v>
      </c>
      <c r="R113" s="39" t="str">
        <v>Yes</v>
      </c>
      <c r="T113" s="39" t="str">
        <v>40</v>
      </c>
      <c r="U113" s="1" t="str">
        <v>OFFICE</v>
      </c>
      <c r="V113" s="1" t="str">
        <v>MEDIUM</v>
      </c>
      <c r="W113" s="1" t="str">
        <v/>
      </c>
      <c r="X113" s="1" t="str">
        <v/>
      </c>
      <c r="Y113" s="1" t="str">
        <v/>
      </c>
      <c r="Z113" s="1" t="str">
        <v>JO</v>
      </c>
      <c r="AA113" s="1" t="str">
        <v/>
      </c>
      <c r="AB113" s="1" t="str">
        <v/>
      </c>
      <c r="AC113" s="1" t="str">
        <v/>
      </c>
      <c r="AD113" s="1" t="str">
        <v/>
      </c>
      <c r="AE113" s="1" t="str">
        <v/>
      </c>
      <c r="AF113" s="1" t="str">
        <v/>
      </c>
      <c r="AG113" s="1" t="str">
        <v/>
      </c>
      <c r="AH113" s="1" t="str">
        <v/>
      </c>
    </row>
    <row r="114" spans="2:34" x14ac:dyDescent="0.45">
      <c r="B114" s="1" t="str">
        <v>30000</v>
      </c>
      <c r="C114" s="1" t="str">
        <v>School of Fine Art</v>
      </c>
      <c r="D114" s="1" t="str">
        <v>103106</v>
      </c>
      <c r="E114" s="28" t="str">
        <v>2023-09-01</v>
      </c>
      <c r="F114" s="28" t="str">
        <v>2023-09-01</v>
      </c>
      <c r="G114" s="28" t="str">
        <v>2023-09-01</v>
      </c>
      <c r="H114" s="90">
        <v>988.2</v>
      </c>
      <c r="I114" s="90">
        <v>-988.2</v>
      </c>
      <c r="J114" s="90">
        <v>0</v>
      </c>
      <c r="K114" s="1">
        <v>13</v>
      </c>
      <c r="L114" s="92">
        <v>699</v>
      </c>
      <c r="M114" s="94" t="str">
        <v>Over 150 days</v>
      </c>
      <c r="N114" s="96">
        <v>0</v>
      </c>
      <c r="O114" s="96">
        <v>0</v>
      </c>
      <c r="P114" s="39" t="str">
        <v>30000 - School of Fine Art</v>
      </c>
      <c r="Q114" s="39" t="str">
        <v>Increase</v>
      </c>
      <c r="R114" s="39" t="str">
        <v>Yes</v>
      </c>
      <c r="T114" s="39" t="str">
        <v>70</v>
      </c>
      <c r="U114" s="1" t="str">
        <v>HOME</v>
      </c>
      <c r="V114" s="1" t="str">
        <v>MEDIUM</v>
      </c>
      <c r="W114" s="1" t="str">
        <v/>
      </c>
      <c r="X114" s="1" t="str">
        <v/>
      </c>
      <c r="Y114" s="1" t="str">
        <v/>
      </c>
      <c r="Z114" s="1" t="str">
        <v>JO</v>
      </c>
      <c r="AA114" s="1" t="str">
        <v/>
      </c>
      <c r="AB114" s="1" t="str">
        <v/>
      </c>
      <c r="AC114" s="1" t="str">
        <v/>
      </c>
      <c r="AD114" s="1" t="str">
        <v/>
      </c>
      <c r="AE114" s="1" t="str">
        <v/>
      </c>
      <c r="AF114" s="1" t="str">
        <v/>
      </c>
      <c r="AG114" s="1" t="str">
        <v/>
      </c>
      <c r="AH114" s="1" t="str">
        <v/>
      </c>
    </row>
    <row r="115" spans="2:34" x14ac:dyDescent="0.45">
      <c r="B115" s="1" t="str">
        <v>20000</v>
      </c>
      <c r="C115" s="1" t="str">
        <v>Trey Research</v>
      </c>
      <c r="D115" s="1" t="str">
        <v>103107</v>
      </c>
      <c r="E115" s="28" t="str">
        <v>2023-09-16</v>
      </c>
      <c r="F115" s="28" t="str">
        <v>2023-09-16</v>
      </c>
      <c r="G115" s="28" t="str">
        <v>2023-09-16</v>
      </c>
      <c r="H115" s="90">
        <v>89</v>
      </c>
      <c r="I115" s="90">
        <v>-89</v>
      </c>
      <c r="J115" s="90">
        <v>0</v>
      </c>
      <c r="K115" s="1">
        <v>8</v>
      </c>
      <c r="L115" s="92">
        <v>684</v>
      </c>
      <c r="M115" s="94" t="str">
        <v>Over 150 days</v>
      </c>
      <c r="N115" s="96">
        <v>0</v>
      </c>
      <c r="O115" s="96">
        <v>0</v>
      </c>
      <c r="P115" s="39" t="str">
        <v>20000 - Trey Research</v>
      </c>
      <c r="Q115" s="39" t="str">
        <v>Increase</v>
      </c>
      <c r="R115" s="39" t="str">
        <v>Yes</v>
      </c>
      <c r="T115" s="39" t="str">
        <v>40</v>
      </c>
      <c r="U115" s="1" t="str">
        <v/>
      </c>
      <c r="V115" s="1" t="str">
        <v>LARGE</v>
      </c>
      <c r="W115" s="1" t="str">
        <v/>
      </c>
      <c r="X115" s="1" t="str">
        <v/>
      </c>
      <c r="Y115" s="1" t="str">
        <v/>
      </c>
      <c r="Z115" s="1" t="str">
        <v>JO</v>
      </c>
      <c r="AA115" s="1" t="str">
        <v/>
      </c>
      <c r="AB115" s="1" t="str">
        <v/>
      </c>
      <c r="AC115" s="1" t="str">
        <v/>
      </c>
      <c r="AD115" s="1" t="str">
        <v/>
      </c>
      <c r="AE115" s="1" t="str">
        <v/>
      </c>
      <c r="AF115" s="1" t="str">
        <v/>
      </c>
      <c r="AG115" s="1" t="str">
        <v/>
      </c>
      <c r="AH115" s="1" t="str">
        <v/>
      </c>
    </row>
    <row r="116" spans="2:34" x14ac:dyDescent="0.45">
      <c r="B116" s="1" t="str">
        <v>30000</v>
      </c>
      <c r="C116" s="1" t="str">
        <v>School of Fine Art</v>
      </c>
      <c r="D116" s="1" t="str">
        <v>103108</v>
      </c>
      <c r="E116" s="28" t="str">
        <v>2023-09-18</v>
      </c>
      <c r="F116" s="28" t="str">
        <v>2023-09-18</v>
      </c>
      <c r="G116" s="28" t="str">
        <v>2023-09-18</v>
      </c>
      <c r="H116" s="90">
        <v>125.1</v>
      </c>
      <c r="I116" s="90">
        <v>-125.1</v>
      </c>
      <c r="J116" s="90">
        <v>0</v>
      </c>
      <c r="K116" s="1">
        <v>13</v>
      </c>
      <c r="L116" s="92">
        <v>682</v>
      </c>
      <c r="M116" s="94" t="str">
        <v>Over 150 days</v>
      </c>
      <c r="N116" s="96">
        <v>0</v>
      </c>
      <c r="O116" s="96">
        <v>0</v>
      </c>
      <c r="P116" s="39" t="str">
        <v>30000 - School of Fine Art</v>
      </c>
      <c r="Q116" s="39" t="str">
        <v>Increase</v>
      </c>
      <c r="R116" s="39" t="str">
        <v>Yes</v>
      </c>
      <c r="T116" s="39" t="str">
        <v>70</v>
      </c>
      <c r="U116" s="1" t="str">
        <v>HOME</v>
      </c>
      <c r="V116" s="1" t="str">
        <v>MEDIUM</v>
      </c>
      <c r="W116" s="1" t="str">
        <v/>
      </c>
      <c r="X116" s="1" t="str">
        <v/>
      </c>
      <c r="Y116" s="1" t="str">
        <v/>
      </c>
      <c r="Z116" s="1" t="str">
        <v>JO</v>
      </c>
      <c r="AA116" s="1" t="str">
        <v/>
      </c>
      <c r="AB116" s="1" t="str">
        <v/>
      </c>
      <c r="AC116" s="1" t="str">
        <v/>
      </c>
      <c r="AD116" s="1" t="str">
        <v/>
      </c>
      <c r="AE116" s="1" t="str">
        <v/>
      </c>
      <c r="AF116" s="1" t="str">
        <v/>
      </c>
      <c r="AG116" s="1" t="str">
        <v/>
      </c>
      <c r="AH116" s="1" t="str">
        <v/>
      </c>
    </row>
    <row r="117" spans="2:34" x14ac:dyDescent="0.45">
      <c r="B117" s="1" t="str">
        <v>50000</v>
      </c>
      <c r="C117" s="1" t="str">
        <v>Relecloud</v>
      </c>
      <c r="D117" s="1" t="str">
        <v>103109</v>
      </c>
      <c r="E117" s="28" t="str">
        <v>2023-09-19</v>
      </c>
      <c r="F117" s="28" t="str">
        <v>2023-09-19</v>
      </c>
      <c r="G117" s="28" t="str">
        <v>2023-09-19</v>
      </c>
      <c r="H117" s="90">
        <v>154.13</v>
      </c>
      <c r="I117" s="90">
        <v>-154.13</v>
      </c>
      <c r="J117" s="90">
        <v>0</v>
      </c>
      <c r="K117" s="1">
        <v>16</v>
      </c>
      <c r="L117" s="92">
        <v>681</v>
      </c>
      <c r="M117" s="94" t="str">
        <v>Over 150 days</v>
      </c>
      <c r="N117" s="96">
        <v>0</v>
      </c>
      <c r="O117" s="96">
        <v>0</v>
      </c>
      <c r="P117" s="39" t="str">
        <v>50000 - Relecloud</v>
      </c>
      <c r="Q117" s="39" t="str">
        <v>Increase</v>
      </c>
      <c r="R117" s="39" t="str">
        <v>Yes</v>
      </c>
      <c r="T117" s="39" t="str">
        <v>40</v>
      </c>
      <c r="U117" s="1" t="str">
        <v>OFFICE</v>
      </c>
      <c r="V117" s="1" t="str">
        <v>MEDIUM</v>
      </c>
      <c r="W117" s="1" t="str">
        <v/>
      </c>
      <c r="X117" s="1" t="str">
        <v/>
      </c>
      <c r="Y117" s="1" t="str">
        <v/>
      </c>
      <c r="Z117" s="1" t="str">
        <v>JO</v>
      </c>
      <c r="AA117" s="1" t="str">
        <v/>
      </c>
      <c r="AB117" s="1" t="str">
        <v/>
      </c>
      <c r="AC117" s="1" t="str">
        <v/>
      </c>
      <c r="AD117" s="1" t="str">
        <v/>
      </c>
      <c r="AE117" s="1" t="str">
        <v/>
      </c>
      <c r="AF117" s="1" t="str">
        <v/>
      </c>
      <c r="AG117" s="1" t="str">
        <v/>
      </c>
      <c r="AH117" s="1" t="str">
        <v/>
      </c>
    </row>
    <row r="118" spans="2:34" x14ac:dyDescent="0.45">
      <c r="B118" s="1" t="str">
        <v>10000</v>
      </c>
      <c r="C118" s="1" t="str">
        <v>Adatum Corporation</v>
      </c>
      <c r="D118" s="1" t="str">
        <v>103110</v>
      </c>
      <c r="E118" s="28" t="str">
        <v>2023-09-20</v>
      </c>
      <c r="F118" s="28" t="str">
        <v>2023-09-20</v>
      </c>
      <c r="G118" s="28" t="str">
        <v>2023-09-20</v>
      </c>
      <c r="H118" s="90">
        <v>9369.6299999999992</v>
      </c>
      <c r="I118" s="90">
        <v>-9369.6299999999992</v>
      </c>
      <c r="J118" s="90">
        <v>0</v>
      </c>
      <c r="K118" s="1">
        <v>10</v>
      </c>
      <c r="L118" s="92">
        <v>680</v>
      </c>
      <c r="M118" s="94" t="str">
        <v>Over 150 days</v>
      </c>
      <c r="N118" s="96">
        <v>0</v>
      </c>
      <c r="O118" s="96">
        <v>0</v>
      </c>
      <c r="P118" s="39" t="str">
        <v>10000 - Adatum Corporation</v>
      </c>
      <c r="Q118" s="39" t="str">
        <v>Increase</v>
      </c>
      <c r="R118" s="39" t="str">
        <v>Yes</v>
      </c>
      <c r="T118" s="39" t="str">
        <v>40</v>
      </c>
      <c r="U118" s="1" t="str">
        <v/>
      </c>
      <c r="V118" s="1" t="str">
        <v>MEDIUM</v>
      </c>
      <c r="W118" s="1" t="str">
        <v/>
      </c>
      <c r="X118" s="1" t="str">
        <v/>
      </c>
      <c r="Y118" s="1" t="str">
        <v/>
      </c>
      <c r="Z118" s="1" t="str">
        <v>JO</v>
      </c>
      <c r="AA118" s="1" t="str">
        <v/>
      </c>
      <c r="AB118" s="1" t="str">
        <v/>
      </c>
      <c r="AC118" s="1" t="str">
        <v/>
      </c>
      <c r="AD118" s="1" t="str">
        <v/>
      </c>
      <c r="AE118" s="1" t="str">
        <v/>
      </c>
      <c r="AF118" s="1" t="str">
        <v/>
      </c>
      <c r="AG118" s="1" t="str">
        <v/>
      </c>
      <c r="AH118" s="1" t="str">
        <v/>
      </c>
    </row>
    <row r="119" spans="2:34" x14ac:dyDescent="0.45">
      <c r="B119" s="1" t="str">
        <v>20000</v>
      </c>
      <c r="C119" s="1" t="str">
        <v>Trey Research</v>
      </c>
      <c r="D119" s="1" t="str">
        <v>103111</v>
      </c>
      <c r="E119" s="28" t="str">
        <v>2023-09-21</v>
      </c>
      <c r="F119" s="28" t="str">
        <v>2023-09-21</v>
      </c>
      <c r="G119" s="28" t="str">
        <v>2023-09-21</v>
      </c>
      <c r="H119" s="90">
        <v>1246.5</v>
      </c>
      <c r="I119" s="90">
        <v>-1246.5</v>
      </c>
      <c r="J119" s="90">
        <v>0</v>
      </c>
      <c r="K119" s="1">
        <v>8</v>
      </c>
      <c r="L119" s="92">
        <v>679</v>
      </c>
      <c r="M119" s="94" t="str">
        <v>Over 150 days</v>
      </c>
      <c r="N119" s="96">
        <v>0</v>
      </c>
      <c r="O119" s="96">
        <v>0</v>
      </c>
      <c r="P119" s="39" t="str">
        <v>20000 - Trey Research</v>
      </c>
      <c r="Q119" s="39" t="str">
        <v>Increase</v>
      </c>
      <c r="R119" s="39" t="str">
        <v>Yes</v>
      </c>
      <c r="T119" s="39" t="str">
        <v>40</v>
      </c>
      <c r="U119" s="1" t="str">
        <v/>
      </c>
      <c r="V119" s="1" t="str">
        <v>LARGE</v>
      </c>
      <c r="W119" s="1" t="str">
        <v/>
      </c>
      <c r="X119" s="1" t="str">
        <v/>
      </c>
      <c r="Y119" s="1" t="str">
        <v/>
      </c>
      <c r="Z119" s="1" t="str">
        <v>JO</v>
      </c>
      <c r="AA119" s="1" t="str">
        <v/>
      </c>
      <c r="AB119" s="1" t="str">
        <v/>
      </c>
      <c r="AC119" s="1" t="str">
        <v/>
      </c>
      <c r="AD119" s="1" t="str">
        <v/>
      </c>
      <c r="AE119" s="1" t="str">
        <v/>
      </c>
      <c r="AF119" s="1" t="str">
        <v/>
      </c>
      <c r="AG119" s="1" t="str">
        <v/>
      </c>
      <c r="AH119" s="1" t="str">
        <v/>
      </c>
    </row>
    <row r="120" spans="2:34" x14ac:dyDescent="0.45">
      <c r="B120" s="1" t="str">
        <v>50000</v>
      </c>
      <c r="C120" s="1" t="str">
        <v>Relecloud</v>
      </c>
      <c r="D120" s="1" t="str">
        <v>103112</v>
      </c>
      <c r="E120" s="28" t="str">
        <v>2023-09-23</v>
      </c>
      <c r="F120" s="28" t="str">
        <v>2023-09-23</v>
      </c>
      <c r="G120" s="28" t="str">
        <v>2023-09-23</v>
      </c>
      <c r="H120" s="90">
        <v>1055.25</v>
      </c>
      <c r="I120" s="90">
        <v>-1055.25</v>
      </c>
      <c r="J120" s="90">
        <v>0</v>
      </c>
      <c r="K120" s="1">
        <v>16</v>
      </c>
      <c r="L120" s="92">
        <v>677</v>
      </c>
      <c r="M120" s="94" t="str">
        <v>Over 150 days</v>
      </c>
      <c r="N120" s="96">
        <v>0</v>
      </c>
      <c r="O120" s="96">
        <v>0</v>
      </c>
      <c r="P120" s="39" t="str">
        <v>50000 - Relecloud</v>
      </c>
      <c r="Q120" s="39" t="str">
        <v>Increase</v>
      </c>
      <c r="R120" s="39" t="str">
        <v>Yes</v>
      </c>
      <c r="T120" s="39" t="str">
        <v>40</v>
      </c>
      <c r="U120" s="1" t="str">
        <v>OFFICE</v>
      </c>
      <c r="V120" s="1" t="str">
        <v>MEDIUM</v>
      </c>
      <c r="W120" s="1" t="str">
        <v/>
      </c>
      <c r="X120" s="1" t="str">
        <v/>
      </c>
      <c r="Y120" s="1" t="str">
        <v/>
      </c>
      <c r="Z120" s="1" t="str">
        <v>JO</v>
      </c>
      <c r="AA120" s="1" t="str">
        <v/>
      </c>
      <c r="AB120" s="1" t="str">
        <v/>
      </c>
      <c r="AC120" s="1" t="str">
        <v/>
      </c>
      <c r="AD120" s="1" t="str">
        <v/>
      </c>
      <c r="AE120" s="1" t="str">
        <v/>
      </c>
      <c r="AF120" s="1" t="str">
        <v/>
      </c>
      <c r="AG120" s="1" t="str">
        <v/>
      </c>
      <c r="AH120" s="1" t="str">
        <v/>
      </c>
    </row>
    <row r="121" spans="2:34" x14ac:dyDescent="0.45">
      <c r="B121" s="1" t="str">
        <v>40000</v>
      </c>
      <c r="C121" s="1" t="str">
        <v>Alpine Ski House</v>
      </c>
      <c r="D121" s="1" t="str">
        <v>103113</v>
      </c>
      <c r="E121" s="28" t="str">
        <v>2023-09-23</v>
      </c>
      <c r="F121" s="28" t="str">
        <v>2023-09-23</v>
      </c>
      <c r="G121" s="28" t="str">
        <v>2023-09-23</v>
      </c>
      <c r="H121" s="90">
        <v>2075.6</v>
      </c>
      <c r="I121" s="90">
        <v>-2075.6</v>
      </c>
      <c r="J121" s="90">
        <v>0</v>
      </c>
      <c r="K121" s="1">
        <v>18</v>
      </c>
      <c r="L121" s="92">
        <v>677</v>
      </c>
      <c r="M121" s="94" t="str">
        <v>Over 150 days</v>
      </c>
      <c r="N121" s="96">
        <v>0</v>
      </c>
      <c r="O121" s="96">
        <v>0</v>
      </c>
      <c r="P121" s="39" t="str">
        <v>40000 - Alpine Ski House</v>
      </c>
      <c r="Q121" s="39" t="str">
        <v>Increase</v>
      </c>
      <c r="R121" s="39" t="str">
        <v>Yes</v>
      </c>
      <c r="T121" s="39" t="str">
        <v>30</v>
      </c>
      <c r="U121" s="1" t="str">
        <v/>
      </c>
      <c r="V121" s="1" t="str">
        <v>SMALL</v>
      </c>
      <c r="W121" s="1" t="str">
        <v/>
      </c>
      <c r="X121" s="1" t="str">
        <v/>
      </c>
      <c r="Y121" s="1" t="str">
        <v/>
      </c>
      <c r="Z121" s="1" t="str">
        <v>JO</v>
      </c>
      <c r="AA121" s="1" t="str">
        <v/>
      </c>
      <c r="AB121" s="1" t="str">
        <v/>
      </c>
      <c r="AC121" s="1" t="str">
        <v/>
      </c>
      <c r="AD121" s="1" t="str">
        <v/>
      </c>
      <c r="AE121" s="1" t="str">
        <v/>
      </c>
      <c r="AF121" s="1" t="str">
        <v/>
      </c>
      <c r="AG121" s="1" t="str">
        <v/>
      </c>
      <c r="AH121" s="1" t="str">
        <v/>
      </c>
    </row>
    <row r="122" spans="2:34" x14ac:dyDescent="0.45">
      <c r="B122" s="1" t="str">
        <v>20000</v>
      </c>
      <c r="C122" s="1" t="str">
        <v>Trey Research</v>
      </c>
      <c r="D122" s="1" t="str">
        <v>103114</v>
      </c>
      <c r="E122" s="28" t="str">
        <v>2023-09-24</v>
      </c>
      <c r="F122" s="28" t="str">
        <v>2023-09-24</v>
      </c>
      <c r="G122" s="28" t="str">
        <v>2023-09-24</v>
      </c>
      <c r="H122" s="90">
        <v>312.75</v>
      </c>
      <c r="I122" s="90">
        <v>-312.75</v>
      </c>
      <c r="J122" s="90">
        <v>0</v>
      </c>
      <c r="K122" s="1">
        <v>8</v>
      </c>
      <c r="L122" s="92">
        <v>676</v>
      </c>
      <c r="M122" s="94" t="str">
        <v>Over 150 days</v>
      </c>
      <c r="N122" s="96">
        <v>0</v>
      </c>
      <c r="O122" s="96">
        <v>0</v>
      </c>
      <c r="P122" s="39" t="str">
        <v>20000 - Trey Research</v>
      </c>
      <c r="Q122" s="39" t="str">
        <v>Increase</v>
      </c>
      <c r="R122" s="39" t="str">
        <v>Yes</v>
      </c>
      <c r="T122" s="39" t="str">
        <v>40</v>
      </c>
      <c r="U122" s="1" t="str">
        <v/>
      </c>
      <c r="V122" s="1" t="str">
        <v>LARGE</v>
      </c>
      <c r="W122" s="1" t="str">
        <v/>
      </c>
      <c r="X122" s="1" t="str">
        <v/>
      </c>
      <c r="Y122" s="1" t="str">
        <v/>
      </c>
      <c r="Z122" s="1" t="str">
        <v>JO</v>
      </c>
      <c r="AA122" s="1" t="str">
        <v/>
      </c>
      <c r="AB122" s="1" t="str">
        <v/>
      </c>
      <c r="AC122" s="1" t="str">
        <v/>
      </c>
      <c r="AD122" s="1" t="str">
        <v/>
      </c>
      <c r="AE122" s="1" t="str">
        <v/>
      </c>
      <c r="AF122" s="1" t="str">
        <v/>
      </c>
      <c r="AG122" s="1" t="str">
        <v/>
      </c>
      <c r="AH122" s="1" t="str">
        <v/>
      </c>
    </row>
    <row r="123" spans="2:34" x14ac:dyDescent="0.45">
      <c r="B123" s="1" t="str">
        <v>30000</v>
      </c>
      <c r="C123" s="1" t="str">
        <v>School of Fine Art</v>
      </c>
      <c r="D123" s="1" t="str">
        <v>103115</v>
      </c>
      <c r="E123" s="28" t="str">
        <v>2023-09-24</v>
      </c>
      <c r="F123" s="28" t="str">
        <v>2023-09-24</v>
      </c>
      <c r="G123" s="28" t="str">
        <v>2023-09-24</v>
      </c>
      <c r="H123" s="90">
        <v>5566.9</v>
      </c>
      <c r="I123" s="90">
        <v>-5566.9</v>
      </c>
      <c r="J123" s="90">
        <v>0</v>
      </c>
      <c r="K123" s="1">
        <v>13</v>
      </c>
      <c r="L123" s="92">
        <v>676</v>
      </c>
      <c r="M123" s="94" t="str">
        <v>Over 150 days</v>
      </c>
      <c r="N123" s="96">
        <v>0</v>
      </c>
      <c r="O123" s="96">
        <v>0</v>
      </c>
      <c r="P123" s="39" t="str">
        <v>30000 - School of Fine Art</v>
      </c>
      <c r="Q123" s="39" t="str">
        <v>Increase</v>
      </c>
      <c r="R123" s="39" t="str">
        <v>Yes</v>
      </c>
      <c r="T123" s="39" t="str">
        <v>70</v>
      </c>
      <c r="U123" s="1" t="str">
        <v>HOME</v>
      </c>
      <c r="V123" s="1" t="str">
        <v>MEDIUM</v>
      </c>
      <c r="W123" s="1" t="str">
        <v/>
      </c>
      <c r="X123" s="1" t="str">
        <v/>
      </c>
      <c r="Y123" s="1" t="str">
        <v/>
      </c>
      <c r="Z123" s="1" t="str">
        <v>JO</v>
      </c>
      <c r="AA123" s="1" t="str">
        <v/>
      </c>
      <c r="AB123" s="1" t="str">
        <v/>
      </c>
      <c r="AC123" s="1" t="str">
        <v/>
      </c>
      <c r="AD123" s="1" t="str">
        <v/>
      </c>
      <c r="AE123" s="1" t="str">
        <v/>
      </c>
      <c r="AF123" s="1" t="str">
        <v/>
      </c>
      <c r="AG123" s="1" t="str">
        <v/>
      </c>
      <c r="AH123" s="1" t="str">
        <v/>
      </c>
    </row>
    <row r="124" spans="2:34" x14ac:dyDescent="0.45">
      <c r="B124" s="1" t="str">
        <v>50000</v>
      </c>
      <c r="C124" s="1" t="str">
        <v>Relecloud</v>
      </c>
      <c r="D124" s="1" t="str">
        <v>103116</v>
      </c>
      <c r="E124" s="28" t="str">
        <v>2023-09-27</v>
      </c>
      <c r="F124" s="28" t="str">
        <v>2023-09-27</v>
      </c>
      <c r="G124" s="28" t="str">
        <v>2023-09-27</v>
      </c>
      <c r="H124" s="90">
        <v>1520.13</v>
      </c>
      <c r="I124" s="90">
        <v>-1520.13</v>
      </c>
      <c r="J124" s="90">
        <v>0</v>
      </c>
      <c r="K124" s="1">
        <v>16</v>
      </c>
      <c r="L124" s="92">
        <v>673</v>
      </c>
      <c r="M124" s="94" t="str">
        <v>Over 150 days</v>
      </c>
      <c r="N124" s="96">
        <v>0</v>
      </c>
      <c r="O124" s="96">
        <v>0</v>
      </c>
      <c r="P124" s="39" t="str">
        <v>50000 - Relecloud</v>
      </c>
      <c r="Q124" s="39" t="str">
        <v>Increase</v>
      </c>
      <c r="R124" s="39" t="str">
        <v>Yes</v>
      </c>
      <c r="T124" s="39" t="str">
        <v>40</v>
      </c>
      <c r="U124" s="1" t="str">
        <v>OFFICE</v>
      </c>
      <c r="V124" s="1" t="str">
        <v>MEDIUM</v>
      </c>
      <c r="W124" s="1" t="str">
        <v/>
      </c>
      <c r="X124" s="1" t="str">
        <v/>
      </c>
      <c r="Y124" s="1" t="str">
        <v/>
      </c>
      <c r="Z124" s="1" t="str">
        <v>JO</v>
      </c>
      <c r="AA124" s="1" t="str">
        <v/>
      </c>
      <c r="AB124" s="1" t="str">
        <v/>
      </c>
      <c r="AC124" s="1" t="str">
        <v/>
      </c>
      <c r="AD124" s="1" t="str">
        <v/>
      </c>
      <c r="AE124" s="1" t="str">
        <v/>
      </c>
      <c r="AF124" s="1" t="str">
        <v/>
      </c>
      <c r="AG124" s="1" t="str">
        <v/>
      </c>
      <c r="AH124" s="1" t="str">
        <v/>
      </c>
    </row>
    <row r="125" spans="2:34" x14ac:dyDescent="0.45">
      <c r="B125" s="1" t="str">
        <v>30000</v>
      </c>
      <c r="C125" s="1" t="str">
        <v>School of Fine Art</v>
      </c>
      <c r="D125" s="1" t="str">
        <v>103117</v>
      </c>
      <c r="E125" s="28" t="str">
        <v>2023-09-27</v>
      </c>
      <c r="F125" s="28" t="str">
        <v>2023-09-27</v>
      </c>
      <c r="G125" s="28" t="str">
        <v>2023-09-27</v>
      </c>
      <c r="H125" s="90">
        <v>1862.1</v>
      </c>
      <c r="I125" s="90">
        <v>-1862.1</v>
      </c>
      <c r="J125" s="90">
        <v>0</v>
      </c>
      <c r="K125" s="1">
        <v>13</v>
      </c>
      <c r="L125" s="92">
        <v>673</v>
      </c>
      <c r="M125" s="94" t="str">
        <v>Over 150 days</v>
      </c>
      <c r="N125" s="96">
        <v>0</v>
      </c>
      <c r="O125" s="96">
        <v>0</v>
      </c>
      <c r="P125" s="39" t="str">
        <v>30000 - School of Fine Art</v>
      </c>
      <c r="Q125" s="39" t="str">
        <v>Increase</v>
      </c>
      <c r="R125" s="39" t="str">
        <v>Yes</v>
      </c>
      <c r="T125" s="39" t="str">
        <v>70</v>
      </c>
      <c r="U125" s="1" t="str">
        <v>HOME</v>
      </c>
      <c r="V125" s="1" t="str">
        <v>MEDIUM</v>
      </c>
      <c r="W125" s="1" t="str">
        <v/>
      </c>
      <c r="X125" s="1" t="str">
        <v/>
      </c>
      <c r="Y125" s="1" t="str">
        <v/>
      </c>
      <c r="Z125" s="1" t="str">
        <v>JO</v>
      </c>
      <c r="AA125" s="1" t="str">
        <v/>
      </c>
      <c r="AB125" s="1" t="str">
        <v/>
      </c>
      <c r="AC125" s="1" t="str">
        <v/>
      </c>
      <c r="AD125" s="1" t="str">
        <v/>
      </c>
      <c r="AE125" s="1" t="str">
        <v/>
      </c>
      <c r="AF125" s="1" t="str">
        <v/>
      </c>
      <c r="AG125" s="1" t="str">
        <v/>
      </c>
      <c r="AH125" s="1" t="str">
        <v/>
      </c>
    </row>
    <row r="126" spans="2:34" x14ac:dyDescent="0.45">
      <c r="B126" s="1" t="str">
        <v>30000</v>
      </c>
      <c r="C126" s="1" t="str">
        <v>School of Fine Art</v>
      </c>
      <c r="D126" s="1" t="str">
        <v>103118</v>
      </c>
      <c r="E126" s="28" t="str">
        <v>2023-10-01</v>
      </c>
      <c r="F126" s="28" t="str">
        <v>2023-10-01</v>
      </c>
      <c r="G126" s="28" t="str">
        <v>2023-10-01</v>
      </c>
      <c r="H126" s="90">
        <v>125.1</v>
      </c>
      <c r="I126" s="90">
        <v>-125.1</v>
      </c>
      <c r="J126" s="90">
        <v>0</v>
      </c>
      <c r="K126" s="1">
        <v>13</v>
      </c>
      <c r="L126" s="92">
        <v>669</v>
      </c>
      <c r="M126" s="94" t="str">
        <v>Over 150 days</v>
      </c>
      <c r="N126" s="96">
        <v>0</v>
      </c>
      <c r="O126" s="96">
        <v>0</v>
      </c>
      <c r="P126" s="39" t="str">
        <v>30000 - School of Fine Art</v>
      </c>
      <c r="Q126" s="39" t="str">
        <v>Increase</v>
      </c>
      <c r="R126" s="39" t="str">
        <v>Yes</v>
      </c>
      <c r="T126" s="39" t="str">
        <v>70</v>
      </c>
      <c r="U126" s="1" t="str">
        <v>HOME</v>
      </c>
      <c r="V126" s="1" t="str">
        <v>MEDIUM</v>
      </c>
      <c r="W126" s="1" t="str">
        <v/>
      </c>
      <c r="X126" s="1" t="str">
        <v/>
      </c>
      <c r="Y126" s="1" t="str">
        <v/>
      </c>
      <c r="Z126" s="1" t="str">
        <v>JO</v>
      </c>
      <c r="AA126" s="1" t="str">
        <v/>
      </c>
      <c r="AB126" s="1" t="str">
        <v/>
      </c>
      <c r="AC126" s="1" t="str">
        <v/>
      </c>
      <c r="AD126" s="1" t="str">
        <v/>
      </c>
      <c r="AE126" s="1" t="str">
        <v/>
      </c>
      <c r="AF126" s="1" t="str">
        <v/>
      </c>
      <c r="AG126" s="1" t="str">
        <v/>
      </c>
      <c r="AH126" s="1" t="str">
        <v/>
      </c>
    </row>
    <row r="127" spans="2:34" x14ac:dyDescent="0.45">
      <c r="B127" s="1" t="str">
        <v>20000</v>
      </c>
      <c r="C127" s="1" t="str">
        <v>Trey Research</v>
      </c>
      <c r="D127" s="1" t="str">
        <v>103119</v>
      </c>
      <c r="E127" s="28" t="str">
        <v>2023-10-17</v>
      </c>
      <c r="F127" s="28" t="str">
        <v>2023-10-17</v>
      </c>
      <c r="G127" s="28" t="str">
        <v>2023-10-17</v>
      </c>
      <c r="H127" s="90">
        <v>133.5</v>
      </c>
      <c r="I127" s="90">
        <v>-133.5</v>
      </c>
      <c r="J127" s="90">
        <v>0</v>
      </c>
      <c r="K127" s="1">
        <v>8</v>
      </c>
      <c r="L127" s="92">
        <v>653</v>
      </c>
      <c r="M127" s="94" t="str">
        <v>Over 150 days</v>
      </c>
      <c r="N127" s="96">
        <v>0</v>
      </c>
      <c r="O127" s="96">
        <v>0</v>
      </c>
      <c r="P127" s="39" t="str">
        <v>20000 - Trey Research</v>
      </c>
      <c r="Q127" s="39" t="str">
        <v>Increase</v>
      </c>
      <c r="R127" s="39" t="str">
        <v>Yes</v>
      </c>
      <c r="T127" s="39" t="str">
        <v>40</v>
      </c>
      <c r="U127" s="1" t="str">
        <v/>
      </c>
      <c r="V127" s="1" t="str">
        <v>LARGE</v>
      </c>
      <c r="W127" s="1" t="str">
        <v/>
      </c>
      <c r="X127" s="1" t="str">
        <v/>
      </c>
      <c r="Y127" s="1" t="str">
        <v/>
      </c>
      <c r="Z127" s="1" t="str">
        <v>JO</v>
      </c>
      <c r="AA127" s="1" t="str">
        <v/>
      </c>
      <c r="AB127" s="1" t="str">
        <v/>
      </c>
      <c r="AC127" s="1" t="str">
        <v/>
      </c>
      <c r="AD127" s="1" t="str">
        <v/>
      </c>
      <c r="AE127" s="1" t="str">
        <v/>
      </c>
      <c r="AF127" s="1" t="str">
        <v/>
      </c>
      <c r="AG127" s="1" t="str">
        <v/>
      </c>
      <c r="AH127" s="1" t="str">
        <v/>
      </c>
    </row>
    <row r="128" spans="2:34" x14ac:dyDescent="0.45">
      <c r="B128" s="1" t="str">
        <v>10000</v>
      </c>
      <c r="C128" s="1" t="str">
        <v>Adatum Corporation</v>
      </c>
      <c r="D128" s="1" t="str">
        <v>103120</v>
      </c>
      <c r="E128" s="28" t="str">
        <v>2023-10-18</v>
      </c>
      <c r="F128" s="28" t="str">
        <v>2023-10-18</v>
      </c>
      <c r="G128" s="28" t="str">
        <v>2023-10-18</v>
      </c>
      <c r="H128" s="90">
        <v>469.13</v>
      </c>
      <c r="I128" s="90">
        <v>-469.13</v>
      </c>
      <c r="J128" s="90">
        <v>0</v>
      </c>
      <c r="K128" s="1">
        <v>10</v>
      </c>
      <c r="L128" s="92">
        <v>652</v>
      </c>
      <c r="M128" s="94" t="str">
        <v>Over 150 days</v>
      </c>
      <c r="N128" s="96">
        <v>0</v>
      </c>
      <c r="O128" s="96">
        <v>0</v>
      </c>
      <c r="P128" s="39" t="str">
        <v>10000 - Adatum Corporation</v>
      </c>
      <c r="Q128" s="39" t="str">
        <v>Increase</v>
      </c>
      <c r="R128" s="39" t="str">
        <v>Yes</v>
      </c>
      <c r="T128" s="39" t="str">
        <v>40</v>
      </c>
      <c r="U128" s="1" t="str">
        <v/>
      </c>
      <c r="V128" s="1" t="str">
        <v>MEDIUM</v>
      </c>
      <c r="W128" s="1" t="str">
        <v/>
      </c>
      <c r="X128" s="1" t="str">
        <v/>
      </c>
      <c r="Y128" s="1" t="str">
        <v/>
      </c>
      <c r="Z128" s="1" t="str">
        <v>JO</v>
      </c>
      <c r="AA128" s="1" t="str">
        <v/>
      </c>
      <c r="AB128" s="1" t="str">
        <v/>
      </c>
      <c r="AC128" s="1" t="str">
        <v/>
      </c>
      <c r="AD128" s="1" t="str">
        <v/>
      </c>
      <c r="AE128" s="1" t="str">
        <v/>
      </c>
      <c r="AF128" s="1" t="str">
        <v/>
      </c>
      <c r="AG128" s="1" t="str">
        <v/>
      </c>
      <c r="AH128" s="1" t="str">
        <v/>
      </c>
    </row>
    <row r="129" spans="2:34" x14ac:dyDescent="0.45">
      <c r="B129" s="1" t="str">
        <v>30000</v>
      </c>
      <c r="C129" s="1" t="str">
        <v>School of Fine Art</v>
      </c>
      <c r="D129" s="1" t="str">
        <v>103121</v>
      </c>
      <c r="E129" s="28" t="str">
        <v>2023-10-19</v>
      </c>
      <c r="F129" s="28" t="str">
        <v>2023-10-19</v>
      </c>
      <c r="G129" s="28" t="str">
        <v>2023-10-19</v>
      </c>
      <c r="H129" s="90">
        <v>125.1</v>
      </c>
      <c r="I129" s="90">
        <v>-125.1</v>
      </c>
      <c r="J129" s="90">
        <v>0</v>
      </c>
      <c r="K129" s="1">
        <v>13</v>
      </c>
      <c r="L129" s="92">
        <v>651</v>
      </c>
      <c r="M129" s="94" t="str">
        <v>Over 150 days</v>
      </c>
      <c r="N129" s="96">
        <v>0</v>
      </c>
      <c r="O129" s="96">
        <v>0</v>
      </c>
      <c r="P129" s="39" t="str">
        <v>30000 - School of Fine Art</v>
      </c>
      <c r="Q129" s="39" t="str">
        <v>Increase</v>
      </c>
      <c r="R129" s="39" t="str">
        <v>Yes</v>
      </c>
      <c r="T129" s="39" t="str">
        <v>70</v>
      </c>
      <c r="U129" s="1" t="str">
        <v>HOME</v>
      </c>
      <c r="V129" s="1" t="str">
        <v>MEDIUM</v>
      </c>
      <c r="W129" s="1" t="str">
        <v/>
      </c>
      <c r="X129" s="1" t="str">
        <v/>
      </c>
      <c r="Y129" s="1" t="str">
        <v/>
      </c>
      <c r="Z129" s="1" t="str">
        <v>JO</v>
      </c>
      <c r="AA129" s="1" t="str">
        <v/>
      </c>
      <c r="AB129" s="1" t="str">
        <v/>
      </c>
      <c r="AC129" s="1" t="str">
        <v/>
      </c>
      <c r="AD129" s="1" t="str">
        <v/>
      </c>
      <c r="AE129" s="1" t="str">
        <v/>
      </c>
      <c r="AF129" s="1" t="str">
        <v/>
      </c>
      <c r="AG129" s="1" t="str">
        <v/>
      </c>
      <c r="AH129" s="1" t="str">
        <v/>
      </c>
    </row>
    <row r="130" spans="2:34" x14ac:dyDescent="0.45">
      <c r="B130" s="1" t="str">
        <v>50000</v>
      </c>
      <c r="C130" s="1" t="str">
        <v>Relecloud</v>
      </c>
      <c r="D130" s="1" t="str">
        <v>103122</v>
      </c>
      <c r="E130" s="28" t="str">
        <v>2023-10-20</v>
      </c>
      <c r="F130" s="28" t="str">
        <v>2023-10-20</v>
      </c>
      <c r="G130" s="28" t="str">
        <v>2023-10-20</v>
      </c>
      <c r="H130" s="90">
        <v>308.25</v>
      </c>
      <c r="I130" s="90">
        <v>-308.25</v>
      </c>
      <c r="J130" s="90">
        <v>0</v>
      </c>
      <c r="K130" s="1">
        <v>16</v>
      </c>
      <c r="L130" s="92">
        <v>650</v>
      </c>
      <c r="M130" s="94" t="str">
        <v>Over 150 days</v>
      </c>
      <c r="N130" s="96">
        <v>0</v>
      </c>
      <c r="O130" s="96">
        <v>0</v>
      </c>
      <c r="P130" s="39" t="str">
        <v>50000 - Relecloud</v>
      </c>
      <c r="Q130" s="39" t="str">
        <v>Increase</v>
      </c>
      <c r="R130" s="39" t="str">
        <v>Yes</v>
      </c>
      <c r="T130" s="39" t="str">
        <v>40</v>
      </c>
      <c r="U130" s="1" t="str">
        <v>OFFICE</v>
      </c>
      <c r="V130" s="1" t="str">
        <v>MEDIUM</v>
      </c>
      <c r="W130" s="1" t="str">
        <v/>
      </c>
      <c r="X130" s="1" t="str">
        <v/>
      </c>
      <c r="Y130" s="1" t="str">
        <v/>
      </c>
      <c r="Z130" s="1" t="str">
        <v>JO</v>
      </c>
      <c r="AA130" s="1" t="str">
        <v/>
      </c>
      <c r="AB130" s="1" t="str">
        <v/>
      </c>
      <c r="AC130" s="1" t="str">
        <v/>
      </c>
      <c r="AD130" s="1" t="str">
        <v/>
      </c>
      <c r="AE130" s="1" t="str">
        <v/>
      </c>
      <c r="AF130" s="1" t="str">
        <v/>
      </c>
      <c r="AG130" s="1" t="str">
        <v/>
      </c>
      <c r="AH130" s="1" t="str">
        <v/>
      </c>
    </row>
    <row r="131" spans="2:34" x14ac:dyDescent="0.45">
      <c r="B131" s="1" t="str">
        <v>40000</v>
      </c>
      <c r="C131" s="1" t="str">
        <v>Alpine Ski House</v>
      </c>
      <c r="D131" s="1" t="str">
        <v>103123</v>
      </c>
      <c r="E131" s="28" t="str">
        <v>2023-10-21</v>
      </c>
      <c r="F131" s="28" t="str">
        <v>2023-10-21</v>
      </c>
      <c r="G131" s="28" t="str">
        <v>2023-10-21</v>
      </c>
      <c r="H131" s="90">
        <v>250.2</v>
      </c>
      <c r="I131" s="90">
        <v>-250.2</v>
      </c>
      <c r="J131" s="90">
        <v>0</v>
      </c>
      <c r="K131" s="1">
        <v>18</v>
      </c>
      <c r="L131" s="92">
        <v>649</v>
      </c>
      <c r="M131" s="94" t="str">
        <v>Over 150 days</v>
      </c>
      <c r="N131" s="96">
        <v>0</v>
      </c>
      <c r="O131" s="96">
        <v>0</v>
      </c>
      <c r="P131" s="39" t="str">
        <v>40000 - Alpine Ski House</v>
      </c>
      <c r="Q131" s="39" t="str">
        <v>Increase</v>
      </c>
      <c r="R131" s="39" t="str">
        <v>Yes</v>
      </c>
      <c r="T131" s="39" t="str">
        <v>30</v>
      </c>
      <c r="U131" s="1" t="str">
        <v/>
      </c>
      <c r="V131" s="1" t="str">
        <v>SMALL</v>
      </c>
      <c r="W131" s="1" t="str">
        <v/>
      </c>
      <c r="X131" s="1" t="str">
        <v/>
      </c>
      <c r="Y131" s="1" t="str">
        <v/>
      </c>
      <c r="Z131" s="1" t="str">
        <v>JO</v>
      </c>
      <c r="AA131" s="1" t="str">
        <v/>
      </c>
      <c r="AB131" s="1" t="str">
        <v/>
      </c>
      <c r="AC131" s="1" t="str">
        <v/>
      </c>
      <c r="AD131" s="1" t="str">
        <v/>
      </c>
      <c r="AE131" s="1" t="str">
        <v/>
      </c>
      <c r="AF131" s="1" t="str">
        <v/>
      </c>
      <c r="AG131" s="1" t="str">
        <v/>
      </c>
      <c r="AH131" s="1" t="str">
        <v/>
      </c>
    </row>
    <row r="132" spans="2:34" x14ac:dyDescent="0.45">
      <c r="B132" s="1" t="str">
        <v>20000</v>
      </c>
      <c r="C132" s="1" t="str">
        <v>Trey Research</v>
      </c>
      <c r="D132" s="1" t="str">
        <v>103124</v>
      </c>
      <c r="E132" s="28" t="str">
        <v>2023-10-22</v>
      </c>
      <c r="F132" s="28" t="str">
        <v>2023-10-22</v>
      </c>
      <c r="G132" s="28" t="str">
        <v>2023-10-22</v>
      </c>
      <c r="H132" s="90">
        <v>1402.88</v>
      </c>
      <c r="I132" s="90">
        <v>-1402.88</v>
      </c>
      <c r="J132" s="90">
        <v>0</v>
      </c>
      <c r="K132" s="1">
        <v>8</v>
      </c>
      <c r="L132" s="92">
        <v>648</v>
      </c>
      <c r="M132" s="94" t="str">
        <v>Over 150 days</v>
      </c>
      <c r="N132" s="96">
        <v>0</v>
      </c>
      <c r="O132" s="96">
        <v>0</v>
      </c>
      <c r="P132" s="39" t="str">
        <v>20000 - Trey Research</v>
      </c>
      <c r="Q132" s="39" t="str">
        <v>Increase</v>
      </c>
      <c r="R132" s="39" t="str">
        <v>Yes</v>
      </c>
      <c r="T132" s="39" t="str">
        <v>40</v>
      </c>
      <c r="U132" s="1" t="str">
        <v/>
      </c>
      <c r="V132" s="1" t="str">
        <v>LARGE</v>
      </c>
      <c r="W132" s="1" t="str">
        <v/>
      </c>
      <c r="X132" s="1" t="str">
        <v/>
      </c>
      <c r="Y132" s="1" t="str">
        <v/>
      </c>
      <c r="Z132" s="1" t="str">
        <v>JO</v>
      </c>
      <c r="AA132" s="1" t="str">
        <v/>
      </c>
      <c r="AB132" s="1" t="str">
        <v/>
      </c>
      <c r="AC132" s="1" t="str">
        <v/>
      </c>
      <c r="AD132" s="1" t="str">
        <v/>
      </c>
      <c r="AE132" s="1" t="str">
        <v/>
      </c>
      <c r="AF132" s="1" t="str">
        <v/>
      </c>
      <c r="AG132" s="1" t="str">
        <v/>
      </c>
      <c r="AH132" s="1" t="str">
        <v/>
      </c>
    </row>
    <row r="133" spans="2:34" x14ac:dyDescent="0.45">
      <c r="B133" s="1" t="str">
        <v>10000</v>
      </c>
      <c r="C133" s="1" t="str">
        <v>Adatum Corporation</v>
      </c>
      <c r="D133" s="1" t="str">
        <v>103125</v>
      </c>
      <c r="E133" s="28" t="str">
        <v>2023-10-22</v>
      </c>
      <c r="F133" s="28" t="str">
        <v>2023-10-22</v>
      </c>
      <c r="G133" s="28" t="str">
        <v>2023-10-22</v>
      </c>
      <c r="H133" s="90">
        <v>8900.5</v>
      </c>
      <c r="I133" s="90">
        <v>-8900.5</v>
      </c>
      <c r="J133" s="90">
        <v>0</v>
      </c>
      <c r="K133" s="1">
        <v>10</v>
      </c>
      <c r="L133" s="92">
        <v>648</v>
      </c>
      <c r="M133" s="94" t="str">
        <v>Over 150 days</v>
      </c>
      <c r="N133" s="96">
        <v>0</v>
      </c>
      <c r="O133" s="96">
        <v>0</v>
      </c>
      <c r="P133" s="39" t="str">
        <v>10000 - Adatum Corporation</v>
      </c>
      <c r="Q133" s="39" t="str">
        <v>Increase</v>
      </c>
      <c r="R133" s="39" t="str">
        <v>Yes</v>
      </c>
      <c r="T133" s="39" t="str">
        <v>40</v>
      </c>
      <c r="U133" s="1" t="str">
        <v/>
      </c>
      <c r="V133" s="1" t="str">
        <v>MEDIUM</v>
      </c>
      <c r="W133" s="1" t="str">
        <v/>
      </c>
      <c r="X133" s="1" t="str">
        <v/>
      </c>
      <c r="Y133" s="1" t="str">
        <v/>
      </c>
      <c r="Z133" s="1" t="str">
        <v>JO</v>
      </c>
      <c r="AA133" s="1" t="str">
        <v/>
      </c>
      <c r="AB133" s="1" t="str">
        <v/>
      </c>
      <c r="AC133" s="1" t="str">
        <v/>
      </c>
      <c r="AD133" s="1" t="str">
        <v/>
      </c>
      <c r="AE133" s="1" t="str">
        <v/>
      </c>
      <c r="AF133" s="1" t="str">
        <v/>
      </c>
      <c r="AG133" s="1" t="str">
        <v/>
      </c>
      <c r="AH133" s="1" t="str">
        <v/>
      </c>
    </row>
    <row r="134" spans="2:34" x14ac:dyDescent="0.45">
      <c r="B134" s="1" t="str">
        <v>50000</v>
      </c>
      <c r="C134" s="1" t="str">
        <v>Relecloud</v>
      </c>
      <c r="D134" s="1" t="str">
        <v>103126</v>
      </c>
      <c r="E134" s="28" t="str">
        <v>2023-10-24</v>
      </c>
      <c r="F134" s="28" t="str">
        <v>2023-10-24</v>
      </c>
      <c r="G134" s="28" t="str">
        <v>2023-10-24</v>
      </c>
      <c r="H134" s="90">
        <v>3517.5</v>
      </c>
      <c r="I134" s="90">
        <v>-3517.5</v>
      </c>
      <c r="J134" s="90">
        <v>0</v>
      </c>
      <c r="K134" s="1">
        <v>16</v>
      </c>
      <c r="L134" s="92">
        <v>646</v>
      </c>
      <c r="M134" s="94" t="str">
        <v>Over 150 days</v>
      </c>
      <c r="N134" s="96">
        <v>0</v>
      </c>
      <c r="O134" s="96">
        <v>0</v>
      </c>
      <c r="P134" s="39" t="str">
        <v>50000 - Relecloud</v>
      </c>
      <c r="Q134" s="39" t="str">
        <v>Increase</v>
      </c>
      <c r="R134" s="39" t="str">
        <v>Yes</v>
      </c>
      <c r="T134" s="39" t="str">
        <v>40</v>
      </c>
      <c r="U134" s="1" t="str">
        <v>OFFICE</v>
      </c>
      <c r="V134" s="1" t="str">
        <v>MEDIUM</v>
      </c>
      <c r="W134" s="1" t="str">
        <v/>
      </c>
      <c r="X134" s="1" t="str">
        <v/>
      </c>
      <c r="Y134" s="1" t="str">
        <v/>
      </c>
      <c r="Z134" s="1" t="str">
        <v>JO</v>
      </c>
      <c r="AA134" s="1" t="str">
        <v/>
      </c>
      <c r="AB134" s="1" t="str">
        <v/>
      </c>
      <c r="AC134" s="1" t="str">
        <v/>
      </c>
      <c r="AD134" s="1" t="str">
        <v/>
      </c>
      <c r="AE134" s="1" t="str">
        <v/>
      </c>
      <c r="AF134" s="1" t="str">
        <v/>
      </c>
      <c r="AG134" s="1" t="str">
        <v/>
      </c>
      <c r="AH134" s="1" t="str">
        <v/>
      </c>
    </row>
    <row r="135" spans="2:34" x14ac:dyDescent="0.45">
      <c r="B135" s="1" t="str">
        <v>30000</v>
      </c>
      <c r="C135" s="1" t="str">
        <v>School of Fine Art</v>
      </c>
      <c r="D135" s="1" t="str">
        <v>103127</v>
      </c>
      <c r="E135" s="28" t="str">
        <v>2023-10-25</v>
      </c>
      <c r="F135" s="28" t="str">
        <v>2023-10-25</v>
      </c>
      <c r="G135" s="28" t="str">
        <v>2023-10-25</v>
      </c>
      <c r="H135" s="90">
        <v>249.2</v>
      </c>
      <c r="I135" s="90">
        <v>-249.2</v>
      </c>
      <c r="J135" s="90">
        <v>0</v>
      </c>
      <c r="K135" s="1">
        <v>13</v>
      </c>
      <c r="L135" s="92">
        <v>645</v>
      </c>
      <c r="M135" s="94" t="str">
        <v>Over 150 days</v>
      </c>
      <c r="N135" s="96">
        <v>0</v>
      </c>
      <c r="O135" s="96">
        <v>0</v>
      </c>
      <c r="P135" s="39" t="str">
        <v>30000 - School of Fine Art</v>
      </c>
      <c r="Q135" s="39" t="str">
        <v>Increase</v>
      </c>
      <c r="R135" s="39" t="str">
        <v>Yes</v>
      </c>
      <c r="T135" s="39" t="str">
        <v>70</v>
      </c>
      <c r="U135" s="1" t="str">
        <v>HOME</v>
      </c>
      <c r="V135" s="1" t="str">
        <v>MEDIUM</v>
      </c>
      <c r="W135" s="1" t="str">
        <v/>
      </c>
      <c r="X135" s="1" t="str">
        <v/>
      </c>
      <c r="Y135" s="1" t="str">
        <v/>
      </c>
      <c r="Z135" s="1" t="str">
        <v>JO</v>
      </c>
      <c r="AA135" s="1" t="str">
        <v/>
      </c>
      <c r="AB135" s="1" t="str">
        <v/>
      </c>
      <c r="AC135" s="1" t="str">
        <v/>
      </c>
      <c r="AD135" s="1" t="str">
        <v/>
      </c>
      <c r="AE135" s="1" t="str">
        <v/>
      </c>
      <c r="AF135" s="1" t="str">
        <v/>
      </c>
      <c r="AG135" s="1" t="str">
        <v/>
      </c>
      <c r="AH135" s="1" t="str">
        <v/>
      </c>
    </row>
    <row r="136" spans="2:34" x14ac:dyDescent="0.45">
      <c r="B136" s="1" t="str">
        <v>40000</v>
      </c>
      <c r="C136" s="1" t="str">
        <v>Alpine Ski House</v>
      </c>
      <c r="D136" s="1" t="str">
        <v>103128</v>
      </c>
      <c r="E136" s="28" t="str">
        <v>2023-10-25</v>
      </c>
      <c r="F136" s="28" t="str">
        <v>2023-10-25</v>
      </c>
      <c r="G136" s="28" t="str">
        <v>2023-10-25</v>
      </c>
      <c r="H136" s="90">
        <v>2320.4</v>
      </c>
      <c r="I136" s="90">
        <v>-2320.4</v>
      </c>
      <c r="J136" s="90">
        <v>0</v>
      </c>
      <c r="K136" s="1">
        <v>18</v>
      </c>
      <c r="L136" s="92">
        <v>645</v>
      </c>
      <c r="M136" s="94" t="str">
        <v>Over 150 days</v>
      </c>
      <c r="N136" s="96">
        <v>0</v>
      </c>
      <c r="O136" s="96">
        <v>0</v>
      </c>
      <c r="P136" s="39" t="str">
        <v>40000 - Alpine Ski House</v>
      </c>
      <c r="Q136" s="39" t="str">
        <v>Increase</v>
      </c>
      <c r="R136" s="39" t="str">
        <v>Yes</v>
      </c>
      <c r="T136" s="39" t="str">
        <v>30</v>
      </c>
      <c r="U136" s="1" t="str">
        <v/>
      </c>
      <c r="V136" s="1" t="str">
        <v>SMALL</v>
      </c>
      <c r="W136" s="1" t="str">
        <v/>
      </c>
      <c r="X136" s="1" t="str">
        <v/>
      </c>
      <c r="Y136" s="1" t="str">
        <v/>
      </c>
      <c r="Z136" s="1" t="str">
        <v>JO</v>
      </c>
      <c r="AA136" s="1" t="str">
        <v/>
      </c>
      <c r="AB136" s="1" t="str">
        <v/>
      </c>
      <c r="AC136" s="1" t="str">
        <v/>
      </c>
      <c r="AD136" s="1" t="str">
        <v/>
      </c>
      <c r="AE136" s="1" t="str">
        <v/>
      </c>
      <c r="AF136" s="1" t="str">
        <v/>
      </c>
      <c r="AG136" s="1" t="str">
        <v/>
      </c>
      <c r="AH136" s="1" t="str">
        <v/>
      </c>
    </row>
    <row r="137" spans="2:34" x14ac:dyDescent="0.45">
      <c r="B137" s="1" t="str">
        <v>20000</v>
      </c>
      <c r="C137" s="1" t="str">
        <v>Trey Research</v>
      </c>
      <c r="D137" s="1" t="str">
        <v>103129</v>
      </c>
      <c r="E137" s="28" t="str">
        <v>2023-10-27</v>
      </c>
      <c r="F137" s="28" t="str">
        <v>2023-10-27</v>
      </c>
      <c r="G137" s="28" t="str">
        <v>2023-10-27</v>
      </c>
      <c r="H137" s="90">
        <v>469.13</v>
      </c>
      <c r="I137" s="90">
        <v>-469.13</v>
      </c>
      <c r="J137" s="90">
        <v>0</v>
      </c>
      <c r="K137" s="1">
        <v>8</v>
      </c>
      <c r="L137" s="92">
        <v>643</v>
      </c>
      <c r="M137" s="94" t="str">
        <v>Over 150 days</v>
      </c>
      <c r="N137" s="96">
        <v>0</v>
      </c>
      <c r="O137" s="96">
        <v>0</v>
      </c>
      <c r="P137" s="39" t="str">
        <v>20000 - Trey Research</v>
      </c>
      <c r="Q137" s="39" t="str">
        <v>Increase</v>
      </c>
      <c r="R137" s="39" t="str">
        <v>Yes</v>
      </c>
      <c r="T137" s="39" t="str">
        <v>40</v>
      </c>
      <c r="U137" s="1" t="str">
        <v/>
      </c>
      <c r="V137" s="1" t="str">
        <v>LARGE</v>
      </c>
      <c r="W137" s="1" t="str">
        <v/>
      </c>
      <c r="X137" s="1" t="str">
        <v/>
      </c>
      <c r="Y137" s="1" t="str">
        <v/>
      </c>
      <c r="Z137" s="1" t="str">
        <v>JO</v>
      </c>
      <c r="AA137" s="1" t="str">
        <v/>
      </c>
      <c r="AB137" s="1" t="str">
        <v/>
      </c>
      <c r="AC137" s="1" t="str">
        <v/>
      </c>
      <c r="AD137" s="1" t="str">
        <v/>
      </c>
      <c r="AE137" s="1" t="str">
        <v/>
      </c>
      <c r="AF137" s="1" t="str">
        <v/>
      </c>
      <c r="AG137" s="1" t="str">
        <v/>
      </c>
      <c r="AH137" s="1" t="str">
        <v/>
      </c>
    </row>
    <row r="138" spans="2:34" x14ac:dyDescent="0.45">
      <c r="B138" s="1" t="str">
        <v>30000</v>
      </c>
      <c r="C138" s="1" t="str">
        <v>School of Fine Art</v>
      </c>
      <c r="D138" s="1" t="str">
        <v>103130</v>
      </c>
      <c r="E138" s="28" t="str">
        <v>2023-10-28</v>
      </c>
      <c r="F138" s="28" t="str">
        <v>2023-10-28</v>
      </c>
      <c r="G138" s="28" t="str">
        <v>2023-10-28</v>
      </c>
      <c r="H138" s="90">
        <v>7060.1</v>
      </c>
      <c r="I138" s="90">
        <v>-7060.1</v>
      </c>
      <c r="J138" s="90">
        <v>0</v>
      </c>
      <c r="K138" s="1">
        <v>13</v>
      </c>
      <c r="L138" s="92">
        <v>642</v>
      </c>
      <c r="M138" s="94" t="str">
        <v>Over 150 days</v>
      </c>
      <c r="N138" s="96">
        <v>0</v>
      </c>
      <c r="O138" s="96">
        <v>0</v>
      </c>
      <c r="P138" s="39" t="str">
        <v>30000 - School of Fine Art</v>
      </c>
      <c r="Q138" s="39" t="str">
        <v>Increase</v>
      </c>
      <c r="R138" s="39" t="str">
        <v>Yes</v>
      </c>
      <c r="T138" s="39" t="str">
        <v>70</v>
      </c>
      <c r="U138" s="1" t="str">
        <v>HOME</v>
      </c>
      <c r="V138" s="1" t="str">
        <v>MEDIUM</v>
      </c>
      <c r="W138" s="1" t="str">
        <v/>
      </c>
      <c r="X138" s="1" t="str">
        <v/>
      </c>
      <c r="Y138" s="1" t="str">
        <v/>
      </c>
      <c r="Z138" s="1" t="str">
        <v>JO</v>
      </c>
      <c r="AA138" s="1" t="str">
        <v/>
      </c>
      <c r="AB138" s="1" t="str">
        <v/>
      </c>
      <c r="AC138" s="1" t="str">
        <v/>
      </c>
      <c r="AD138" s="1" t="str">
        <v/>
      </c>
      <c r="AE138" s="1" t="str">
        <v/>
      </c>
      <c r="AF138" s="1" t="str">
        <v/>
      </c>
      <c r="AG138" s="1" t="str">
        <v/>
      </c>
      <c r="AH138" s="1" t="str">
        <v/>
      </c>
    </row>
    <row r="139" spans="2:34" x14ac:dyDescent="0.45">
      <c r="B139" s="1" t="str">
        <v>50000</v>
      </c>
      <c r="C139" s="1" t="str">
        <v>Relecloud</v>
      </c>
      <c r="D139" s="1" t="str">
        <v>103131</v>
      </c>
      <c r="E139" s="28" t="str">
        <v>2023-10-31</v>
      </c>
      <c r="F139" s="28" t="str">
        <v>2023-10-31</v>
      </c>
      <c r="G139" s="28" t="str">
        <v>2023-10-31</v>
      </c>
      <c r="H139" s="90">
        <v>1676.5</v>
      </c>
      <c r="I139" s="90">
        <v>-1676.5</v>
      </c>
      <c r="J139" s="90">
        <v>0</v>
      </c>
      <c r="K139" s="1">
        <v>16</v>
      </c>
      <c r="L139" s="92">
        <v>639</v>
      </c>
      <c r="M139" s="94" t="str">
        <v>Over 150 days</v>
      </c>
      <c r="N139" s="96">
        <v>0</v>
      </c>
      <c r="O139" s="96">
        <v>0</v>
      </c>
      <c r="P139" s="39" t="str">
        <v>50000 - Relecloud</v>
      </c>
      <c r="Q139" s="39" t="str">
        <v>Increase</v>
      </c>
      <c r="R139" s="39" t="str">
        <v>Yes</v>
      </c>
      <c r="T139" s="39" t="str">
        <v>40</v>
      </c>
      <c r="U139" s="1" t="str">
        <v>OFFICE</v>
      </c>
      <c r="V139" s="1" t="str">
        <v>MEDIUM</v>
      </c>
      <c r="W139" s="1" t="str">
        <v/>
      </c>
      <c r="X139" s="1" t="str">
        <v/>
      </c>
      <c r="Y139" s="1" t="str">
        <v/>
      </c>
      <c r="Z139" s="1" t="str">
        <v>JO</v>
      </c>
      <c r="AA139" s="1" t="str">
        <v/>
      </c>
      <c r="AB139" s="1" t="str">
        <v/>
      </c>
      <c r="AC139" s="1" t="str">
        <v/>
      </c>
      <c r="AD139" s="1" t="str">
        <v/>
      </c>
      <c r="AE139" s="1" t="str">
        <v/>
      </c>
      <c r="AF139" s="1" t="str">
        <v/>
      </c>
      <c r="AG139" s="1" t="str">
        <v/>
      </c>
      <c r="AH139" s="1" t="str">
        <v/>
      </c>
    </row>
    <row r="140" spans="2:34" x14ac:dyDescent="0.45">
      <c r="B140" s="1" t="str">
        <v>30000</v>
      </c>
      <c r="C140" s="1" t="str">
        <v>School of Fine Art</v>
      </c>
      <c r="D140" s="1" t="str">
        <v>103132</v>
      </c>
      <c r="E140" s="28" t="str">
        <v>2023-11-01</v>
      </c>
      <c r="F140" s="28" t="str">
        <v>2023-11-01</v>
      </c>
      <c r="G140" s="28" t="str">
        <v>2023-11-01</v>
      </c>
      <c r="H140" s="90">
        <v>864.9</v>
      </c>
      <c r="I140" s="90">
        <v>-864.9</v>
      </c>
      <c r="J140" s="90">
        <v>0</v>
      </c>
      <c r="K140" s="1">
        <v>13</v>
      </c>
      <c r="L140" s="92">
        <v>638</v>
      </c>
      <c r="M140" s="94" t="str">
        <v>Over 150 days</v>
      </c>
      <c r="N140" s="96">
        <v>0</v>
      </c>
      <c r="O140" s="96">
        <v>0</v>
      </c>
      <c r="P140" s="39" t="str">
        <v>30000 - School of Fine Art</v>
      </c>
      <c r="Q140" s="39" t="str">
        <v>Increase</v>
      </c>
      <c r="R140" s="39" t="str">
        <v>Yes</v>
      </c>
      <c r="T140" s="39" t="str">
        <v>70</v>
      </c>
      <c r="U140" s="1" t="str">
        <v>HOME</v>
      </c>
      <c r="V140" s="1" t="str">
        <v>MEDIUM</v>
      </c>
      <c r="W140" s="1" t="str">
        <v/>
      </c>
      <c r="X140" s="1" t="str">
        <v/>
      </c>
      <c r="Y140" s="1" t="str">
        <v/>
      </c>
      <c r="Z140" s="1" t="str">
        <v>JO</v>
      </c>
      <c r="AA140" s="1" t="str">
        <v/>
      </c>
      <c r="AB140" s="1" t="str">
        <v/>
      </c>
      <c r="AC140" s="1" t="str">
        <v/>
      </c>
      <c r="AD140" s="1" t="str">
        <v/>
      </c>
      <c r="AE140" s="1" t="str">
        <v/>
      </c>
      <c r="AF140" s="1" t="str">
        <v/>
      </c>
      <c r="AG140" s="1" t="str">
        <v/>
      </c>
      <c r="AH140" s="1" t="str">
        <v/>
      </c>
    </row>
    <row r="141" spans="2:34" x14ac:dyDescent="0.45">
      <c r="B141" s="1" t="str">
        <v>20000</v>
      </c>
      <c r="C141" s="1" t="str">
        <v>Trey Research</v>
      </c>
      <c r="D141" s="1" t="str">
        <v>103133</v>
      </c>
      <c r="E141" s="28" t="str">
        <v>2023-11-16</v>
      </c>
      <c r="F141" s="28" t="str">
        <v>2023-11-16</v>
      </c>
      <c r="G141" s="28" t="str">
        <v>2023-11-16</v>
      </c>
      <c r="H141" s="90">
        <v>89</v>
      </c>
      <c r="I141" s="90">
        <v>-89</v>
      </c>
      <c r="J141" s="90">
        <v>0</v>
      </c>
      <c r="K141" s="1">
        <v>8</v>
      </c>
      <c r="L141" s="92">
        <v>623</v>
      </c>
      <c r="M141" s="94" t="str">
        <v>Over 150 days</v>
      </c>
      <c r="N141" s="96">
        <v>0</v>
      </c>
      <c r="O141" s="96">
        <v>0</v>
      </c>
      <c r="P141" s="39" t="str">
        <v>20000 - Trey Research</v>
      </c>
      <c r="Q141" s="39" t="str">
        <v>Increase</v>
      </c>
      <c r="R141" s="39" t="str">
        <v>Yes</v>
      </c>
      <c r="T141" s="39" t="str">
        <v>40</v>
      </c>
      <c r="U141" s="1" t="str">
        <v/>
      </c>
      <c r="V141" s="1" t="str">
        <v>LARGE</v>
      </c>
      <c r="W141" s="1" t="str">
        <v/>
      </c>
      <c r="X141" s="1" t="str">
        <v/>
      </c>
      <c r="Y141" s="1" t="str">
        <v/>
      </c>
      <c r="Z141" s="1" t="str">
        <v>JO</v>
      </c>
      <c r="AA141" s="1" t="str">
        <v/>
      </c>
      <c r="AB141" s="1" t="str">
        <v/>
      </c>
      <c r="AC141" s="1" t="str">
        <v/>
      </c>
      <c r="AD141" s="1" t="str">
        <v/>
      </c>
      <c r="AE141" s="1" t="str">
        <v/>
      </c>
      <c r="AF141" s="1" t="str">
        <v/>
      </c>
      <c r="AG141" s="1" t="str">
        <v/>
      </c>
      <c r="AH141" s="1" t="str">
        <v/>
      </c>
    </row>
    <row r="142" spans="2:34" x14ac:dyDescent="0.45">
      <c r="B142" s="1" t="str">
        <v>30000</v>
      </c>
      <c r="C142" s="1" t="str">
        <v>School of Fine Art</v>
      </c>
      <c r="D142" s="1" t="str">
        <v>103134</v>
      </c>
      <c r="E142" s="28" t="str">
        <v>2023-11-18</v>
      </c>
      <c r="F142" s="28" t="str">
        <v>2023-11-18</v>
      </c>
      <c r="G142" s="28" t="str">
        <v>2023-11-18</v>
      </c>
      <c r="H142" s="90">
        <v>125.1</v>
      </c>
      <c r="I142" s="90">
        <v>-125.1</v>
      </c>
      <c r="J142" s="90">
        <v>0</v>
      </c>
      <c r="K142" s="1">
        <v>13</v>
      </c>
      <c r="L142" s="92">
        <v>621</v>
      </c>
      <c r="M142" s="94" t="str">
        <v>Over 150 days</v>
      </c>
      <c r="N142" s="96">
        <v>0</v>
      </c>
      <c r="O142" s="96">
        <v>0</v>
      </c>
      <c r="P142" s="39" t="str">
        <v>30000 - School of Fine Art</v>
      </c>
      <c r="Q142" s="39" t="str">
        <v>Increase</v>
      </c>
      <c r="R142" s="39" t="str">
        <v>Yes</v>
      </c>
      <c r="T142" s="39" t="str">
        <v>70</v>
      </c>
      <c r="U142" s="1" t="str">
        <v>HOME</v>
      </c>
      <c r="V142" s="1" t="str">
        <v>MEDIUM</v>
      </c>
      <c r="W142" s="1" t="str">
        <v/>
      </c>
      <c r="X142" s="1" t="str">
        <v/>
      </c>
      <c r="Y142" s="1" t="str">
        <v/>
      </c>
      <c r="Z142" s="1" t="str">
        <v>JO</v>
      </c>
      <c r="AA142" s="1" t="str">
        <v/>
      </c>
      <c r="AB142" s="1" t="str">
        <v/>
      </c>
      <c r="AC142" s="1" t="str">
        <v/>
      </c>
      <c r="AD142" s="1" t="str">
        <v/>
      </c>
      <c r="AE142" s="1" t="str">
        <v/>
      </c>
      <c r="AF142" s="1" t="str">
        <v/>
      </c>
      <c r="AG142" s="1" t="str">
        <v/>
      </c>
      <c r="AH142" s="1" t="str">
        <v/>
      </c>
    </row>
    <row r="143" spans="2:34" x14ac:dyDescent="0.45">
      <c r="B143" s="1" t="str">
        <v>50000</v>
      </c>
      <c r="C143" s="1" t="str">
        <v>Relecloud</v>
      </c>
      <c r="D143" s="1" t="str">
        <v>103135</v>
      </c>
      <c r="E143" s="28" t="str">
        <v>2023-11-19</v>
      </c>
      <c r="F143" s="28" t="str">
        <v>2023-11-19</v>
      </c>
      <c r="G143" s="28" t="str">
        <v>2023-11-19</v>
      </c>
      <c r="H143" s="90">
        <v>308.25</v>
      </c>
      <c r="I143" s="90">
        <v>-308.25</v>
      </c>
      <c r="J143" s="90">
        <v>0</v>
      </c>
      <c r="K143" s="1">
        <v>16</v>
      </c>
      <c r="L143" s="92">
        <v>620</v>
      </c>
      <c r="M143" s="94" t="str">
        <v>Over 150 days</v>
      </c>
      <c r="N143" s="96">
        <v>0</v>
      </c>
      <c r="O143" s="96">
        <v>0</v>
      </c>
      <c r="P143" s="39" t="str">
        <v>50000 - Relecloud</v>
      </c>
      <c r="Q143" s="39" t="str">
        <v>Increase</v>
      </c>
      <c r="R143" s="39" t="str">
        <v>Yes</v>
      </c>
      <c r="T143" s="39" t="str">
        <v>40</v>
      </c>
      <c r="U143" s="1" t="str">
        <v>OFFICE</v>
      </c>
      <c r="V143" s="1" t="str">
        <v>MEDIUM</v>
      </c>
      <c r="W143" s="1" t="str">
        <v/>
      </c>
      <c r="X143" s="1" t="str">
        <v/>
      </c>
      <c r="Y143" s="1" t="str">
        <v/>
      </c>
      <c r="Z143" s="1" t="str">
        <v>JO</v>
      </c>
      <c r="AA143" s="1" t="str">
        <v/>
      </c>
      <c r="AB143" s="1" t="str">
        <v/>
      </c>
      <c r="AC143" s="1" t="str">
        <v/>
      </c>
      <c r="AD143" s="1" t="str">
        <v/>
      </c>
      <c r="AE143" s="1" t="str">
        <v/>
      </c>
      <c r="AF143" s="1" t="str">
        <v/>
      </c>
      <c r="AG143" s="1" t="str">
        <v/>
      </c>
      <c r="AH143" s="1" t="str">
        <v/>
      </c>
    </row>
    <row r="144" spans="2:34" x14ac:dyDescent="0.45">
      <c r="B144" s="1" t="str">
        <v>10000</v>
      </c>
      <c r="C144" s="1" t="str">
        <v>Adatum Corporation</v>
      </c>
      <c r="D144" s="1" t="str">
        <v>103136</v>
      </c>
      <c r="E144" s="28" t="str">
        <v>2023-11-20</v>
      </c>
      <c r="F144" s="28" t="str">
        <v>2023-11-20</v>
      </c>
      <c r="G144" s="28" t="str">
        <v>2023-11-20</v>
      </c>
      <c r="H144" s="90">
        <v>8557.8799999999992</v>
      </c>
      <c r="I144" s="90">
        <v>-8557.8799999999992</v>
      </c>
      <c r="J144" s="90">
        <v>0</v>
      </c>
      <c r="K144" s="1">
        <v>10</v>
      </c>
      <c r="L144" s="92">
        <v>619</v>
      </c>
      <c r="M144" s="94" t="str">
        <v>Over 150 days</v>
      </c>
      <c r="N144" s="96">
        <v>0</v>
      </c>
      <c r="O144" s="96">
        <v>0</v>
      </c>
      <c r="P144" s="39" t="str">
        <v>10000 - Adatum Corporation</v>
      </c>
      <c r="Q144" s="39" t="str">
        <v>Increase</v>
      </c>
      <c r="R144" s="39" t="str">
        <v>Yes</v>
      </c>
      <c r="T144" s="39" t="str">
        <v>40</v>
      </c>
      <c r="U144" s="1" t="str">
        <v/>
      </c>
      <c r="V144" s="1" t="str">
        <v>MEDIUM</v>
      </c>
      <c r="W144" s="1" t="str">
        <v/>
      </c>
      <c r="X144" s="1" t="str">
        <v/>
      </c>
      <c r="Y144" s="1" t="str">
        <v/>
      </c>
      <c r="Z144" s="1" t="str">
        <v>JO</v>
      </c>
      <c r="AA144" s="1" t="str">
        <v/>
      </c>
      <c r="AB144" s="1" t="str">
        <v/>
      </c>
      <c r="AC144" s="1" t="str">
        <v/>
      </c>
      <c r="AD144" s="1" t="str">
        <v/>
      </c>
      <c r="AE144" s="1" t="str">
        <v/>
      </c>
      <c r="AF144" s="1" t="str">
        <v/>
      </c>
      <c r="AG144" s="1" t="str">
        <v/>
      </c>
      <c r="AH144" s="1" t="str">
        <v/>
      </c>
    </row>
    <row r="145" spans="2:34" x14ac:dyDescent="0.45">
      <c r="B145" s="1" t="str">
        <v>20000</v>
      </c>
      <c r="C145" s="1" t="str">
        <v>Trey Research</v>
      </c>
      <c r="D145" s="1" t="str">
        <v>103137</v>
      </c>
      <c r="E145" s="28" t="str">
        <v>2023-11-21</v>
      </c>
      <c r="F145" s="28" t="str">
        <v>2023-11-21</v>
      </c>
      <c r="G145" s="28" t="str">
        <v>2023-11-21</v>
      </c>
      <c r="H145" s="90">
        <v>1402.88</v>
      </c>
      <c r="I145" s="90">
        <v>-1402.88</v>
      </c>
      <c r="J145" s="90">
        <v>0</v>
      </c>
      <c r="K145" s="1">
        <v>8</v>
      </c>
      <c r="L145" s="92">
        <v>618</v>
      </c>
      <c r="M145" s="94" t="str">
        <v>Over 150 days</v>
      </c>
      <c r="N145" s="96">
        <v>0</v>
      </c>
      <c r="O145" s="96">
        <v>0</v>
      </c>
      <c r="P145" s="39" t="str">
        <v>20000 - Trey Research</v>
      </c>
      <c r="Q145" s="39" t="str">
        <v>Increase</v>
      </c>
      <c r="R145" s="39" t="str">
        <v>Yes</v>
      </c>
      <c r="T145" s="39" t="str">
        <v>40</v>
      </c>
      <c r="U145" s="1" t="str">
        <v/>
      </c>
      <c r="V145" s="1" t="str">
        <v>LARGE</v>
      </c>
      <c r="W145" s="1" t="str">
        <v/>
      </c>
      <c r="X145" s="1" t="str">
        <v/>
      </c>
      <c r="Y145" s="1" t="str">
        <v/>
      </c>
      <c r="Z145" s="1" t="str">
        <v>JO</v>
      </c>
      <c r="AA145" s="1" t="str">
        <v/>
      </c>
      <c r="AB145" s="1" t="str">
        <v/>
      </c>
      <c r="AC145" s="1" t="str">
        <v/>
      </c>
      <c r="AD145" s="1" t="str">
        <v/>
      </c>
      <c r="AE145" s="1" t="str">
        <v/>
      </c>
      <c r="AF145" s="1" t="str">
        <v/>
      </c>
      <c r="AG145" s="1" t="str">
        <v/>
      </c>
      <c r="AH145" s="1" t="str">
        <v/>
      </c>
    </row>
    <row r="146" spans="2:34" x14ac:dyDescent="0.45">
      <c r="B146" s="1" t="str">
        <v>50000</v>
      </c>
      <c r="C146" s="1" t="str">
        <v>Relecloud</v>
      </c>
      <c r="D146" s="1" t="str">
        <v>103138</v>
      </c>
      <c r="E146" s="28" t="str">
        <v>2023-11-23</v>
      </c>
      <c r="F146" s="28" t="str">
        <v>2023-11-23</v>
      </c>
      <c r="G146" s="28" t="str">
        <v>2023-11-23</v>
      </c>
      <c r="H146" s="90">
        <v>2110.5</v>
      </c>
      <c r="I146" s="90">
        <v>-2110.5</v>
      </c>
      <c r="J146" s="90">
        <v>0</v>
      </c>
      <c r="K146" s="1">
        <v>16</v>
      </c>
      <c r="L146" s="92">
        <v>616</v>
      </c>
      <c r="M146" s="94" t="str">
        <v>Over 150 days</v>
      </c>
      <c r="N146" s="96">
        <v>0</v>
      </c>
      <c r="O146" s="96">
        <v>0</v>
      </c>
      <c r="P146" s="39" t="str">
        <v>50000 - Relecloud</v>
      </c>
      <c r="Q146" s="39" t="str">
        <v>Increase</v>
      </c>
      <c r="R146" s="39" t="str">
        <v>Yes</v>
      </c>
      <c r="T146" s="39" t="str">
        <v>40</v>
      </c>
      <c r="U146" s="1" t="str">
        <v>OFFICE</v>
      </c>
      <c r="V146" s="1" t="str">
        <v>MEDIUM</v>
      </c>
      <c r="W146" s="1" t="str">
        <v/>
      </c>
      <c r="X146" s="1" t="str">
        <v/>
      </c>
      <c r="Y146" s="1" t="str">
        <v/>
      </c>
      <c r="Z146" s="1" t="str">
        <v>JO</v>
      </c>
      <c r="AA146" s="1" t="str">
        <v/>
      </c>
      <c r="AB146" s="1" t="str">
        <v/>
      </c>
      <c r="AC146" s="1" t="str">
        <v/>
      </c>
      <c r="AD146" s="1" t="str">
        <v/>
      </c>
      <c r="AE146" s="1" t="str">
        <v/>
      </c>
      <c r="AF146" s="1" t="str">
        <v/>
      </c>
      <c r="AG146" s="1" t="str">
        <v/>
      </c>
      <c r="AH146" s="1" t="str">
        <v/>
      </c>
    </row>
    <row r="147" spans="2:34" x14ac:dyDescent="0.45">
      <c r="B147" s="1" t="str">
        <v>40000</v>
      </c>
      <c r="C147" s="1" t="str">
        <v>Alpine Ski House</v>
      </c>
      <c r="D147" s="1" t="str">
        <v>103139</v>
      </c>
      <c r="E147" s="28" t="str">
        <v>2023-11-23</v>
      </c>
      <c r="F147" s="28" t="str">
        <v>2023-11-23</v>
      </c>
      <c r="G147" s="28" t="str">
        <v>2023-11-23</v>
      </c>
      <c r="H147" s="90">
        <v>2200.6999999999998</v>
      </c>
      <c r="I147" s="90">
        <v>-2200.6999999999998</v>
      </c>
      <c r="J147" s="90">
        <v>0</v>
      </c>
      <c r="K147" s="1">
        <v>18</v>
      </c>
      <c r="L147" s="92">
        <v>616</v>
      </c>
      <c r="M147" s="94" t="str">
        <v>Over 150 days</v>
      </c>
      <c r="N147" s="96">
        <v>0</v>
      </c>
      <c r="O147" s="96">
        <v>0</v>
      </c>
      <c r="P147" s="39" t="str">
        <v>40000 - Alpine Ski House</v>
      </c>
      <c r="Q147" s="39" t="str">
        <v>Increase</v>
      </c>
      <c r="R147" s="39" t="str">
        <v>Yes</v>
      </c>
      <c r="T147" s="39" t="str">
        <v>30</v>
      </c>
      <c r="U147" s="1" t="str">
        <v/>
      </c>
      <c r="V147" s="1" t="str">
        <v>SMALL</v>
      </c>
      <c r="W147" s="1" t="str">
        <v/>
      </c>
      <c r="X147" s="1" t="str">
        <v/>
      </c>
      <c r="Y147" s="1" t="str">
        <v/>
      </c>
      <c r="Z147" s="1" t="str">
        <v>JO</v>
      </c>
      <c r="AA147" s="1" t="str">
        <v/>
      </c>
      <c r="AB147" s="1" t="str">
        <v/>
      </c>
      <c r="AC147" s="1" t="str">
        <v/>
      </c>
      <c r="AD147" s="1" t="str">
        <v/>
      </c>
      <c r="AE147" s="1" t="str">
        <v/>
      </c>
      <c r="AF147" s="1" t="str">
        <v/>
      </c>
      <c r="AG147" s="1" t="str">
        <v/>
      </c>
      <c r="AH147" s="1" t="str">
        <v/>
      </c>
    </row>
    <row r="148" spans="2:34" x14ac:dyDescent="0.45">
      <c r="B148" s="1" t="str">
        <v>20000</v>
      </c>
      <c r="C148" s="1" t="str">
        <v>Trey Research</v>
      </c>
      <c r="D148" s="1" t="str">
        <v>103140</v>
      </c>
      <c r="E148" s="28" t="str">
        <v>2023-11-24</v>
      </c>
      <c r="F148" s="28" t="str">
        <v>2023-11-24</v>
      </c>
      <c r="G148" s="28" t="str">
        <v>2023-11-24</v>
      </c>
      <c r="H148" s="90">
        <v>625.5</v>
      </c>
      <c r="I148" s="90">
        <v>-625.5</v>
      </c>
      <c r="J148" s="90">
        <v>0</v>
      </c>
      <c r="K148" s="1">
        <v>8</v>
      </c>
      <c r="L148" s="92">
        <v>615</v>
      </c>
      <c r="M148" s="94" t="str">
        <v>Over 150 days</v>
      </c>
      <c r="N148" s="96">
        <v>0</v>
      </c>
      <c r="O148" s="96">
        <v>0</v>
      </c>
      <c r="P148" s="39" t="str">
        <v>20000 - Trey Research</v>
      </c>
      <c r="Q148" s="39" t="str">
        <v>Increase</v>
      </c>
      <c r="R148" s="39" t="str">
        <v>Yes</v>
      </c>
      <c r="T148" s="39" t="str">
        <v>40</v>
      </c>
      <c r="U148" s="1" t="str">
        <v/>
      </c>
      <c r="V148" s="1" t="str">
        <v>LARGE</v>
      </c>
      <c r="W148" s="1" t="str">
        <v/>
      </c>
      <c r="X148" s="1" t="str">
        <v/>
      </c>
      <c r="Y148" s="1" t="str">
        <v/>
      </c>
      <c r="Z148" s="1" t="str">
        <v>JO</v>
      </c>
      <c r="AA148" s="1" t="str">
        <v/>
      </c>
      <c r="AB148" s="1" t="str">
        <v/>
      </c>
      <c r="AC148" s="1" t="str">
        <v/>
      </c>
      <c r="AD148" s="1" t="str">
        <v/>
      </c>
      <c r="AE148" s="1" t="str">
        <v/>
      </c>
      <c r="AF148" s="1" t="str">
        <v/>
      </c>
      <c r="AG148" s="1" t="str">
        <v/>
      </c>
      <c r="AH148" s="1" t="str">
        <v/>
      </c>
    </row>
    <row r="149" spans="2:34" x14ac:dyDescent="0.45">
      <c r="B149" s="1" t="str">
        <v>30000</v>
      </c>
      <c r="C149" s="1" t="str">
        <v>School of Fine Art</v>
      </c>
      <c r="D149" s="1" t="str">
        <v>103141</v>
      </c>
      <c r="E149" s="28" t="str">
        <v>2023-11-24</v>
      </c>
      <c r="F149" s="28" t="str">
        <v>2023-11-24</v>
      </c>
      <c r="G149" s="28" t="str">
        <v>2023-11-24</v>
      </c>
      <c r="H149" s="90">
        <v>4660.2</v>
      </c>
      <c r="I149" s="90">
        <v>-4660.2</v>
      </c>
      <c r="J149" s="90">
        <v>0</v>
      </c>
      <c r="K149" s="1">
        <v>13</v>
      </c>
      <c r="L149" s="92">
        <v>615</v>
      </c>
      <c r="M149" s="94" t="str">
        <v>Over 150 days</v>
      </c>
      <c r="N149" s="96">
        <v>0</v>
      </c>
      <c r="O149" s="96">
        <v>0</v>
      </c>
      <c r="P149" s="39" t="str">
        <v>30000 - School of Fine Art</v>
      </c>
      <c r="Q149" s="39" t="str">
        <v>Increase</v>
      </c>
      <c r="R149" s="39" t="str">
        <v>Yes</v>
      </c>
      <c r="T149" s="39" t="str">
        <v>70</v>
      </c>
      <c r="U149" s="1" t="str">
        <v>HOME</v>
      </c>
      <c r="V149" s="1" t="str">
        <v>MEDIUM</v>
      </c>
      <c r="W149" s="1" t="str">
        <v/>
      </c>
      <c r="X149" s="1" t="str">
        <v/>
      </c>
      <c r="Y149" s="1" t="str">
        <v/>
      </c>
      <c r="Z149" s="1" t="str">
        <v>JO</v>
      </c>
      <c r="AA149" s="1" t="str">
        <v/>
      </c>
      <c r="AB149" s="1" t="str">
        <v/>
      </c>
      <c r="AC149" s="1" t="str">
        <v/>
      </c>
      <c r="AD149" s="1" t="str">
        <v/>
      </c>
      <c r="AE149" s="1" t="str">
        <v/>
      </c>
      <c r="AF149" s="1" t="str">
        <v/>
      </c>
      <c r="AG149" s="1" t="str">
        <v/>
      </c>
      <c r="AH149" s="1" t="str">
        <v/>
      </c>
    </row>
    <row r="150" spans="2:34" x14ac:dyDescent="0.45">
      <c r="B150" s="1" t="str">
        <v>50000</v>
      </c>
      <c r="C150" s="1" t="str">
        <v>Relecloud</v>
      </c>
      <c r="D150" s="1" t="str">
        <v>103142</v>
      </c>
      <c r="E150" s="28" t="str">
        <v>2023-11-27</v>
      </c>
      <c r="F150" s="28" t="str">
        <v>2023-11-27</v>
      </c>
      <c r="G150" s="28" t="str">
        <v>2023-11-27</v>
      </c>
      <c r="H150" s="90">
        <v>1676.5</v>
      </c>
      <c r="I150" s="90">
        <v>-1676.5</v>
      </c>
      <c r="J150" s="90">
        <v>0</v>
      </c>
      <c r="K150" s="1">
        <v>16</v>
      </c>
      <c r="L150" s="92">
        <v>612</v>
      </c>
      <c r="M150" s="94" t="str">
        <v>Over 150 days</v>
      </c>
      <c r="N150" s="96">
        <v>0</v>
      </c>
      <c r="O150" s="96">
        <v>0</v>
      </c>
      <c r="P150" s="39" t="str">
        <v>50000 - Relecloud</v>
      </c>
      <c r="Q150" s="39" t="str">
        <v>Increase</v>
      </c>
      <c r="R150" s="39" t="str">
        <v>Yes</v>
      </c>
      <c r="T150" s="39" t="str">
        <v>40</v>
      </c>
      <c r="U150" s="1" t="str">
        <v>OFFICE</v>
      </c>
      <c r="V150" s="1" t="str">
        <v>MEDIUM</v>
      </c>
      <c r="W150" s="1" t="str">
        <v/>
      </c>
      <c r="X150" s="1" t="str">
        <v/>
      </c>
      <c r="Y150" s="1" t="str">
        <v/>
      </c>
      <c r="Z150" s="1" t="str">
        <v>JO</v>
      </c>
      <c r="AA150" s="1" t="str">
        <v/>
      </c>
      <c r="AB150" s="1" t="str">
        <v/>
      </c>
      <c r="AC150" s="1" t="str">
        <v/>
      </c>
      <c r="AD150" s="1" t="str">
        <v/>
      </c>
      <c r="AE150" s="1" t="str">
        <v/>
      </c>
      <c r="AF150" s="1" t="str">
        <v/>
      </c>
      <c r="AG150" s="1" t="str">
        <v/>
      </c>
      <c r="AH150" s="1" t="str">
        <v/>
      </c>
    </row>
    <row r="151" spans="2:34" x14ac:dyDescent="0.45">
      <c r="B151" s="1" t="str">
        <v>30000</v>
      </c>
      <c r="C151" s="1" t="str">
        <v>School of Fine Art</v>
      </c>
      <c r="D151" s="1" t="str">
        <v>103143</v>
      </c>
      <c r="E151" s="28" t="str">
        <v>2023-11-27</v>
      </c>
      <c r="F151" s="28" t="str">
        <v>2023-11-27</v>
      </c>
      <c r="G151" s="28" t="str">
        <v>2023-11-27</v>
      </c>
      <c r="H151" s="90">
        <v>1862.1</v>
      </c>
      <c r="I151" s="90">
        <v>-1862.1</v>
      </c>
      <c r="J151" s="90">
        <v>0</v>
      </c>
      <c r="K151" s="1">
        <v>13</v>
      </c>
      <c r="L151" s="92">
        <v>612</v>
      </c>
      <c r="M151" s="94" t="str">
        <v>Over 150 days</v>
      </c>
      <c r="N151" s="96">
        <v>0</v>
      </c>
      <c r="O151" s="96">
        <v>0</v>
      </c>
      <c r="P151" s="39" t="str">
        <v>30000 - School of Fine Art</v>
      </c>
      <c r="Q151" s="39" t="str">
        <v>Increase</v>
      </c>
      <c r="R151" s="39" t="str">
        <v>Yes</v>
      </c>
      <c r="T151" s="39" t="str">
        <v>70</v>
      </c>
      <c r="U151" s="1" t="str">
        <v>HOME</v>
      </c>
      <c r="V151" s="1" t="str">
        <v>MEDIUM</v>
      </c>
      <c r="W151" s="1" t="str">
        <v/>
      </c>
      <c r="X151" s="1" t="str">
        <v/>
      </c>
      <c r="Y151" s="1" t="str">
        <v/>
      </c>
      <c r="Z151" s="1" t="str">
        <v>JO</v>
      </c>
      <c r="AA151" s="1" t="str">
        <v/>
      </c>
      <c r="AB151" s="1" t="str">
        <v/>
      </c>
      <c r="AC151" s="1" t="str">
        <v/>
      </c>
      <c r="AD151" s="1" t="str">
        <v/>
      </c>
      <c r="AE151" s="1" t="str">
        <v/>
      </c>
      <c r="AF151" s="1" t="str">
        <v/>
      </c>
      <c r="AG151" s="1" t="str">
        <v/>
      </c>
      <c r="AH151" s="1" t="str">
        <v/>
      </c>
    </row>
    <row r="152" spans="2:34" x14ac:dyDescent="0.45">
      <c r="B152" s="1" t="str">
        <v>30000</v>
      </c>
      <c r="C152" s="1" t="str">
        <v>School of Fine Art</v>
      </c>
      <c r="D152" s="1" t="str">
        <v>103144</v>
      </c>
      <c r="E152" s="28" t="str">
        <v>2023-12-01</v>
      </c>
      <c r="F152" s="28" t="str">
        <v>2023-12-01</v>
      </c>
      <c r="G152" s="28" t="str">
        <v>2023-12-01</v>
      </c>
      <c r="H152" s="90">
        <v>125.1</v>
      </c>
      <c r="I152" s="90">
        <v>-125.1</v>
      </c>
      <c r="J152" s="90">
        <v>0</v>
      </c>
      <c r="K152" s="1">
        <v>13</v>
      </c>
      <c r="L152" s="92">
        <v>608</v>
      </c>
      <c r="M152" s="94" t="str">
        <v>Over 150 days</v>
      </c>
      <c r="N152" s="96">
        <v>0</v>
      </c>
      <c r="O152" s="96">
        <v>0</v>
      </c>
      <c r="P152" s="39" t="str">
        <v>30000 - School of Fine Art</v>
      </c>
      <c r="Q152" s="39" t="str">
        <v>Increase</v>
      </c>
      <c r="R152" s="39" t="str">
        <v>Yes</v>
      </c>
      <c r="T152" s="39" t="str">
        <v>70</v>
      </c>
      <c r="U152" s="1" t="str">
        <v>HOME</v>
      </c>
      <c r="V152" s="1" t="str">
        <v>MEDIUM</v>
      </c>
      <c r="W152" s="1" t="str">
        <v/>
      </c>
      <c r="X152" s="1" t="str">
        <v/>
      </c>
      <c r="Y152" s="1" t="str">
        <v/>
      </c>
      <c r="Z152" s="1" t="str">
        <v>JO</v>
      </c>
      <c r="AA152" s="1" t="str">
        <v/>
      </c>
      <c r="AB152" s="1" t="str">
        <v/>
      </c>
      <c r="AC152" s="1" t="str">
        <v/>
      </c>
      <c r="AD152" s="1" t="str">
        <v/>
      </c>
      <c r="AE152" s="1" t="str">
        <v/>
      </c>
      <c r="AF152" s="1" t="str">
        <v/>
      </c>
      <c r="AG152" s="1" t="str">
        <v/>
      </c>
      <c r="AH152" s="1" t="str">
        <v/>
      </c>
    </row>
    <row r="153" spans="2:34" x14ac:dyDescent="0.45">
      <c r="B153" s="1" t="str">
        <v>20000</v>
      </c>
      <c r="C153" s="1" t="str">
        <v>Trey Research</v>
      </c>
      <c r="D153" s="1" t="str">
        <v>103145</v>
      </c>
      <c r="E153" s="28" t="str">
        <v>2023-12-17</v>
      </c>
      <c r="F153" s="28" t="str">
        <v>2023-12-17</v>
      </c>
      <c r="G153" s="28" t="str">
        <v>2023-12-17</v>
      </c>
      <c r="H153" s="90">
        <v>245.38</v>
      </c>
      <c r="I153" s="90">
        <v>-245.38</v>
      </c>
      <c r="J153" s="90">
        <v>0</v>
      </c>
      <c r="K153" s="1">
        <v>8</v>
      </c>
      <c r="L153" s="92">
        <v>592</v>
      </c>
      <c r="M153" s="94" t="str">
        <v>Over 150 days</v>
      </c>
      <c r="N153" s="96">
        <v>0</v>
      </c>
      <c r="O153" s="96">
        <v>0</v>
      </c>
      <c r="P153" s="39" t="str">
        <v>20000 - Trey Research</v>
      </c>
      <c r="Q153" s="39" t="str">
        <v>Increase</v>
      </c>
      <c r="R153" s="39" t="str">
        <v>Yes</v>
      </c>
      <c r="T153" s="39" t="str">
        <v>40</v>
      </c>
      <c r="U153" s="1" t="str">
        <v/>
      </c>
      <c r="V153" s="1" t="str">
        <v>LARGE</v>
      </c>
      <c r="W153" s="1" t="str">
        <v/>
      </c>
      <c r="X153" s="1" t="str">
        <v/>
      </c>
      <c r="Y153" s="1" t="str">
        <v/>
      </c>
      <c r="Z153" s="1" t="str">
        <v>JO</v>
      </c>
      <c r="AA153" s="1" t="str">
        <v/>
      </c>
      <c r="AB153" s="1" t="str">
        <v/>
      </c>
      <c r="AC153" s="1" t="str">
        <v/>
      </c>
      <c r="AD153" s="1" t="str">
        <v/>
      </c>
      <c r="AE153" s="1" t="str">
        <v/>
      </c>
      <c r="AF153" s="1" t="str">
        <v/>
      </c>
      <c r="AG153" s="1" t="str">
        <v/>
      </c>
      <c r="AH153" s="1" t="str">
        <v/>
      </c>
    </row>
    <row r="154" spans="2:34" x14ac:dyDescent="0.45">
      <c r="B154" s="1" t="str">
        <v>10000</v>
      </c>
      <c r="C154" s="1" t="str">
        <v>Adatum Corporation</v>
      </c>
      <c r="D154" s="1" t="str">
        <v>103146</v>
      </c>
      <c r="E154" s="28" t="str">
        <v>2023-12-18</v>
      </c>
      <c r="F154" s="28" t="str">
        <v>2023-12-18</v>
      </c>
      <c r="G154" s="28" t="str">
        <v>2023-12-18</v>
      </c>
      <c r="H154" s="90">
        <v>312.75</v>
      </c>
      <c r="I154" s="90">
        <v>-312.75</v>
      </c>
      <c r="J154" s="90">
        <v>0</v>
      </c>
      <c r="K154" s="1">
        <v>10</v>
      </c>
      <c r="L154" s="92">
        <v>591</v>
      </c>
      <c r="M154" s="94" t="str">
        <v>Over 150 days</v>
      </c>
      <c r="N154" s="96">
        <v>0</v>
      </c>
      <c r="O154" s="96">
        <v>0</v>
      </c>
      <c r="P154" s="39" t="str">
        <v>10000 - Adatum Corporation</v>
      </c>
      <c r="Q154" s="39" t="str">
        <v>Increase</v>
      </c>
      <c r="R154" s="39" t="str">
        <v>Yes</v>
      </c>
      <c r="T154" s="39" t="str">
        <v>40</v>
      </c>
      <c r="U154" s="1" t="str">
        <v/>
      </c>
      <c r="V154" s="1" t="str">
        <v>MEDIUM</v>
      </c>
      <c r="W154" s="1" t="str">
        <v/>
      </c>
      <c r="X154" s="1" t="str">
        <v/>
      </c>
      <c r="Y154" s="1" t="str">
        <v/>
      </c>
      <c r="Z154" s="1" t="str">
        <v>JO</v>
      </c>
      <c r="AA154" s="1" t="str">
        <v/>
      </c>
      <c r="AB154" s="1" t="str">
        <v/>
      </c>
      <c r="AC154" s="1" t="str">
        <v/>
      </c>
      <c r="AD154" s="1" t="str">
        <v/>
      </c>
      <c r="AE154" s="1" t="str">
        <v/>
      </c>
      <c r="AF154" s="1" t="str">
        <v/>
      </c>
      <c r="AG154" s="1" t="str">
        <v/>
      </c>
      <c r="AH154" s="1" t="str">
        <v/>
      </c>
    </row>
    <row r="155" spans="2:34" x14ac:dyDescent="0.45">
      <c r="B155" s="1" t="str">
        <v>50000</v>
      </c>
      <c r="C155" s="1" t="str">
        <v>Relecloud</v>
      </c>
      <c r="D155" s="1" t="str">
        <v>103147</v>
      </c>
      <c r="E155" s="28" t="str">
        <v>2023-12-20</v>
      </c>
      <c r="F155" s="28" t="str">
        <v>2023-12-20</v>
      </c>
      <c r="G155" s="28" t="str">
        <v>2023-12-20</v>
      </c>
      <c r="H155" s="90">
        <v>154.13</v>
      </c>
      <c r="I155" s="90">
        <v>-154.13</v>
      </c>
      <c r="J155" s="90">
        <v>0</v>
      </c>
      <c r="K155" s="1">
        <v>16</v>
      </c>
      <c r="L155" s="92">
        <v>589</v>
      </c>
      <c r="M155" s="94" t="str">
        <v>Over 150 days</v>
      </c>
      <c r="N155" s="96">
        <v>0</v>
      </c>
      <c r="O155" s="96">
        <v>0</v>
      </c>
      <c r="P155" s="39" t="str">
        <v>50000 - Relecloud</v>
      </c>
      <c r="Q155" s="39" t="str">
        <v>Increase</v>
      </c>
      <c r="R155" s="39" t="str">
        <v>Yes</v>
      </c>
      <c r="T155" s="39" t="str">
        <v>40</v>
      </c>
      <c r="U155" s="1" t="str">
        <v>OFFICE</v>
      </c>
      <c r="V155" s="1" t="str">
        <v>MEDIUM</v>
      </c>
      <c r="W155" s="1" t="str">
        <v/>
      </c>
      <c r="X155" s="1" t="str">
        <v/>
      </c>
      <c r="Y155" s="1" t="str">
        <v/>
      </c>
      <c r="Z155" s="1" t="str">
        <v>JO</v>
      </c>
      <c r="AA155" s="1" t="str">
        <v/>
      </c>
      <c r="AB155" s="1" t="str">
        <v/>
      </c>
      <c r="AC155" s="1" t="str">
        <v/>
      </c>
      <c r="AD155" s="1" t="str">
        <v/>
      </c>
      <c r="AE155" s="1" t="str">
        <v/>
      </c>
      <c r="AF155" s="1" t="str">
        <v/>
      </c>
      <c r="AG155" s="1" t="str">
        <v/>
      </c>
      <c r="AH155" s="1" t="str">
        <v/>
      </c>
    </row>
    <row r="156" spans="2:34" x14ac:dyDescent="0.45">
      <c r="B156" s="1" t="str">
        <v>10000</v>
      </c>
      <c r="C156" s="1" t="str">
        <v>Adatum Corporation</v>
      </c>
      <c r="D156" s="1" t="str">
        <v>103148</v>
      </c>
      <c r="E156" s="28" t="str">
        <v>2023-12-21</v>
      </c>
      <c r="F156" s="28" t="str">
        <v>2023-12-21</v>
      </c>
      <c r="G156" s="28" t="str">
        <v>2023-12-21</v>
      </c>
      <c r="H156" s="90">
        <v>2589.38</v>
      </c>
      <c r="I156" s="90">
        <v>-2589.38</v>
      </c>
      <c r="J156" s="90">
        <v>0</v>
      </c>
      <c r="K156" s="1">
        <v>10</v>
      </c>
      <c r="L156" s="92">
        <v>588</v>
      </c>
      <c r="M156" s="94" t="str">
        <v>Over 150 days</v>
      </c>
      <c r="N156" s="96">
        <v>0</v>
      </c>
      <c r="O156" s="96">
        <v>0</v>
      </c>
      <c r="P156" s="39" t="str">
        <v>10000 - Adatum Corporation</v>
      </c>
      <c r="Q156" s="39" t="str">
        <v>Increase</v>
      </c>
      <c r="R156" s="39" t="str">
        <v>Yes</v>
      </c>
      <c r="T156" s="39" t="str">
        <v>40</v>
      </c>
      <c r="U156" s="1" t="str">
        <v/>
      </c>
      <c r="V156" s="1" t="str">
        <v>MEDIUM</v>
      </c>
      <c r="W156" s="1" t="str">
        <v/>
      </c>
      <c r="X156" s="1" t="str">
        <v/>
      </c>
      <c r="Y156" s="1" t="str">
        <v/>
      </c>
      <c r="Z156" s="1" t="str">
        <v>JO</v>
      </c>
      <c r="AA156" s="1" t="str">
        <v/>
      </c>
      <c r="AB156" s="1" t="str">
        <v/>
      </c>
      <c r="AC156" s="1" t="str">
        <v/>
      </c>
      <c r="AD156" s="1" t="str">
        <v/>
      </c>
      <c r="AE156" s="1" t="str">
        <v/>
      </c>
      <c r="AF156" s="1" t="str">
        <v/>
      </c>
      <c r="AG156" s="1" t="str">
        <v/>
      </c>
      <c r="AH156" s="1" t="str">
        <v/>
      </c>
    </row>
    <row r="157" spans="2:34" x14ac:dyDescent="0.45">
      <c r="B157" s="1" t="str">
        <v>20000</v>
      </c>
      <c r="C157" s="1" t="str">
        <v>Trey Research</v>
      </c>
      <c r="D157" s="1" t="str">
        <v>103149</v>
      </c>
      <c r="E157" s="28" t="str">
        <v>2023-12-22</v>
      </c>
      <c r="F157" s="28" t="str">
        <v>2023-12-22</v>
      </c>
      <c r="G157" s="28" t="str">
        <v>2023-12-22</v>
      </c>
      <c r="H157" s="90">
        <v>469.13</v>
      </c>
      <c r="I157" s="90">
        <v>-469.13</v>
      </c>
      <c r="J157" s="90">
        <v>0</v>
      </c>
      <c r="K157" s="1">
        <v>8</v>
      </c>
      <c r="L157" s="92">
        <v>587</v>
      </c>
      <c r="M157" s="94" t="str">
        <v>Over 150 days</v>
      </c>
      <c r="N157" s="96">
        <v>0</v>
      </c>
      <c r="O157" s="96">
        <v>0</v>
      </c>
      <c r="P157" s="39" t="str">
        <v>20000 - Trey Research</v>
      </c>
      <c r="Q157" s="39" t="str">
        <v>Increase</v>
      </c>
      <c r="R157" s="39" t="str">
        <v>Yes</v>
      </c>
      <c r="T157" s="39" t="str">
        <v>40</v>
      </c>
      <c r="U157" s="1" t="str">
        <v/>
      </c>
      <c r="V157" s="1" t="str">
        <v>LARGE</v>
      </c>
      <c r="W157" s="1" t="str">
        <v/>
      </c>
      <c r="X157" s="1" t="str">
        <v/>
      </c>
      <c r="Y157" s="1" t="str">
        <v/>
      </c>
      <c r="Z157" s="1" t="str">
        <v>JO</v>
      </c>
      <c r="AA157" s="1" t="str">
        <v/>
      </c>
      <c r="AB157" s="1" t="str">
        <v/>
      </c>
      <c r="AC157" s="1" t="str">
        <v/>
      </c>
      <c r="AD157" s="1" t="str">
        <v/>
      </c>
      <c r="AE157" s="1" t="str">
        <v/>
      </c>
      <c r="AF157" s="1" t="str">
        <v/>
      </c>
      <c r="AG157" s="1" t="str">
        <v/>
      </c>
      <c r="AH157" s="1" t="str">
        <v/>
      </c>
    </row>
    <row r="158" spans="2:34" x14ac:dyDescent="0.45">
      <c r="B158" s="1" t="str">
        <v>40000</v>
      </c>
      <c r="C158" s="1" t="str">
        <v>Alpine Ski House</v>
      </c>
      <c r="D158" s="1" t="str">
        <v>103150</v>
      </c>
      <c r="E158" s="28" t="str">
        <v>2023-12-22</v>
      </c>
      <c r="F158" s="28" t="str">
        <v>2023-12-22</v>
      </c>
      <c r="G158" s="28" t="str">
        <v>2023-12-22</v>
      </c>
      <c r="H158" s="90">
        <v>1938.5</v>
      </c>
      <c r="I158" s="90">
        <v>-1938.5</v>
      </c>
      <c r="J158" s="90">
        <v>0</v>
      </c>
      <c r="K158" s="1">
        <v>18</v>
      </c>
      <c r="L158" s="92">
        <v>587</v>
      </c>
      <c r="M158" s="94" t="str">
        <v>Over 150 days</v>
      </c>
      <c r="N158" s="96">
        <v>0</v>
      </c>
      <c r="O158" s="96">
        <v>0</v>
      </c>
      <c r="P158" s="39" t="str">
        <v>40000 - Alpine Ski House</v>
      </c>
      <c r="Q158" s="39" t="str">
        <v>Increase</v>
      </c>
      <c r="R158" s="39" t="str">
        <v>Yes</v>
      </c>
      <c r="T158" s="39" t="str">
        <v>30</v>
      </c>
      <c r="U158" s="1" t="str">
        <v/>
      </c>
      <c r="V158" s="1" t="str">
        <v>SMALL</v>
      </c>
      <c r="W158" s="1" t="str">
        <v/>
      </c>
      <c r="X158" s="1" t="str">
        <v/>
      </c>
      <c r="Y158" s="1" t="str">
        <v/>
      </c>
      <c r="Z158" s="1" t="str">
        <v>JO</v>
      </c>
      <c r="AA158" s="1" t="str">
        <v/>
      </c>
      <c r="AB158" s="1" t="str">
        <v/>
      </c>
      <c r="AC158" s="1" t="str">
        <v/>
      </c>
      <c r="AD158" s="1" t="str">
        <v/>
      </c>
      <c r="AE158" s="1" t="str">
        <v/>
      </c>
      <c r="AF158" s="1" t="str">
        <v/>
      </c>
      <c r="AG158" s="1" t="str">
        <v/>
      </c>
      <c r="AH158" s="1" t="str">
        <v/>
      </c>
    </row>
    <row r="159" spans="2:34" x14ac:dyDescent="0.45">
      <c r="B159" s="1" t="str">
        <v>50000</v>
      </c>
      <c r="C159" s="1" t="str">
        <v>Relecloud</v>
      </c>
      <c r="D159" s="1" t="str">
        <v>103151</v>
      </c>
      <c r="E159" s="28" t="str">
        <v>2023-12-24</v>
      </c>
      <c r="F159" s="28" t="str">
        <v>2023-12-24</v>
      </c>
      <c r="G159" s="28" t="str">
        <v>2023-12-24</v>
      </c>
      <c r="H159" s="90">
        <v>703.5</v>
      </c>
      <c r="I159" s="90">
        <v>-703.5</v>
      </c>
      <c r="J159" s="90">
        <v>0</v>
      </c>
      <c r="K159" s="1">
        <v>16</v>
      </c>
      <c r="L159" s="92">
        <v>585</v>
      </c>
      <c r="M159" s="94" t="str">
        <v>Over 150 days</v>
      </c>
      <c r="N159" s="96">
        <v>0</v>
      </c>
      <c r="O159" s="96">
        <v>0</v>
      </c>
      <c r="P159" s="39" t="str">
        <v>50000 - Relecloud</v>
      </c>
      <c r="Q159" s="39" t="str">
        <v>Increase</v>
      </c>
      <c r="R159" s="39" t="str">
        <v>Yes</v>
      </c>
      <c r="T159" s="39" t="str">
        <v>40</v>
      </c>
      <c r="U159" s="1" t="str">
        <v>OFFICE</v>
      </c>
      <c r="V159" s="1" t="str">
        <v>MEDIUM</v>
      </c>
      <c r="W159" s="1" t="str">
        <v/>
      </c>
      <c r="X159" s="1" t="str">
        <v/>
      </c>
      <c r="Y159" s="1" t="str">
        <v/>
      </c>
      <c r="Z159" s="1" t="str">
        <v>JO</v>
      </c>
      <c r="AA159" s="1" t="str">
        <v/>
      </c>
      <c r="AB159" s="1" t="str">
        <v/>
      </c>
      <c r="AC159" s="1" t="str">
        <v/>
      </c>
      <c r="AD159" s="1" t="str">
        <v/>
      </c>
      <c r="AE159" s="1" t="str">
        <v/>
      </c>
      <c r="AF159" s="1" t="str">
        <v/>
      </c>
      <c r="AG159" s="1" t="str">
        <v/>
      </c>
      <c r="AH159" s="1" t="str">
        <v/>
      </c>
    </row>
    <row r="160" spans="2:34" x14ac:dyDescent="0.45">
      <c r="B160" s="1" t="str">
        <v>30000</v>
      </c>
      <c r="C160" s="1" t="str">
        <v>School of Fine Art</v>
      </c>
      <c r="D160" s="1" t="str">
        <v>103152</v>
      </c>
      <c r="E160" s="28" t="str">
        <v>2023-12-25</v>
      </c>
      <c r="F160" s="28" t="str">
        <v>2023-12-25</v>
      </c>
      <c r="G160" s="28" t="str">
        <v>2023-12-25</v>
      </c>
      <c r="H160" s="90">
        <v>142.4</v>
      </c>
      <c r="I160" s="90">
        <v>-142.4</v>
      </c>
      <c r="J160" s="90">
        <v>0</v>
      </c>
      <c r="K160" s="1">
        <v>13</v>
      </c>
      <c r="L160" s="92">
        <v>584</v>
      </c>
      <c r="M160" s="94" t="str">
        <v>Over 150 days</v>
      </c>
      <c r="N160" s="96">
        <v>0</v>
      </c>
      <c r="O160" s="96">
        <v>0</v>
      </c>
      <c r="P160" s="39" t="str">
        <v>30000 - School of Fine Art</v>
      </c>
      <c r="Q160" s="39" t="str">
        <v>Increase</v>
      </c>
      <c r="R160" s="39" t="str">
        <v>Yes</v>
      </c>
      <c r="T160" s="39" t="str">
        <v>70</v>
      </c>
      <c r="U160" s="1" t="str">
        <v>HOME</v>
      </c>
      <c r="V160" s="1" t="str">
        <v>MEDIUM</v>
      </c>
      <c r="W160" s="1" t="str">
        <v/>
      </c>
      <c r="X160" s="1" t="str">
        <v/>
      </c>
      <c r="Y160" s="1" t="str">
        <v/>
      </c>
      <c r="Z160" s="1" t="str">
        <v>JO</v>
      </c>
      <c r="AA160" s="1" t="str">
        <v/>
      </c>
      <c r="AB160" s="1" t="str">
        <v/>
      </c>
      <c r="AC160" s="1" t="str">
        <v/>
      </c>
      <c r="AD160" s="1" t="str">
        <v/>
      </c>
      <c r="AE160" s="1" t="str">
        <v/>
      </c>
      <c r="AF160" s="1" t="str">
        <v/>
      </c>
      <c r="AG160" s="1" t="str">
        <v/>
      </c>
      <c r="AH160" s="1" t="str">
        <v/>
      </c>
    </row>
    <row r="161" spans="2:34" x14ac:dyDescent="0.45">
      <c r="B161" s="1" t="str">
        <v>40000</v>
      </c>
      <c r="C161" s="1" t="str">
        <v>Alpine Ski House</v>
      </c>
      <c r="D161" s="1" t="str">
        <v>103153</v>
      </c>
      <c r="E161" s="28" t="str">
        <v>2023-12-25</v>
      </c>
      <c r="F161" s="28" t="str">
        <v>2023-12-25</v>
      </c>
      <c r="G161" s="28" t="str">
        <v>2023-12-25</v>
      </c>
      <c r="H161" s="90">
        <v>1160.2</v>
      </c>
      <c r="I161" s="90">
        <v>-1160.2</v>
      </c>
      <c r="J161" s="90">
        <v>0</v>
      </c>
      <c r="K161" s="1">
        <v>18</v>
      </c>
      <c r="L161" s="92">
        <v>584</v>
      </c>
      <c r="M161" s="94" t="str">
        <v>Over 150 days</v>
      </c>
      <c r="N161" s="96">
        <v>0</v>
      </c>
      <c r="O161" s="96">
        <v>0</v>
      </c>
      <c r="P161" s="39" t="str">
        <v>40000 - Alpine Ski House</v>
      </c>
      <c r="Q161" s="39" t="str">
        <v>Increase</v>
      </c>
      <c r="R161" s="39" t="str">
        <v>Yes</v>
      </c>
      <c r="T161" s="39" t="str">
        <v>30</v>
      </c>
      <c r="U161" s="1" t="str">
        <v/>
      </c>
      <c r="V161" s="1" t="str">
        <v>SMALL</v>
      </c>
      <c r="W161" s="1" t="str">
        <v/>
      </c>
      <c r="X161" s="1" t="str">
        <v/>
      </c>
      <c r="Y161" s="1" t="str">
        <v/>
      </c>
      <c r="Z161" s="1" t="str">
        <v>JO</v>
      </c>
      <c r="AA161" s="1" t="str">
        <v/>
      </c>
      <c r="AB161" s="1" t="str">
        <v/>
      </c>
      <c r="AC161" s="1" t="str">
        <v/>
      </c>
      <c r="AD161" s="1" t="str">
        <v/>
      </c>
      <c r="AE161" s="1" t="str">
        <v/>
      </c>
      <c r="AF161" s="1" t="str">
        <v/>
      </c>
      <c r="AG161" s="1" t="str">
        <v/>
      </c>
      <c r="AH161" s="1" t="str">
        <v/>
      </c>
    </row>
    <row r="162" spans="2:34" x14ac:dyDescent="0.45">
      <c r="B162" s="1" t="str">
        <v>50000</v>
      </c>
      <c r="C162" s="1" t="str">
        <v>Relecloud</v>
      </c>
      <c r="D162" s="1" t="str">
        <v>103154</v>
      </c>
      <c r="E162" s="28" t="str">
        <v>2023-12-28</v>
      </c>
      <c r="F162" s="28" t="str">
        <v>2023-12-28</v>
      </c>
      <c r="G162" s="28" t="str">
        <v>2023-12-28</v>
      </c>
      <c r="H162" s="90">
        <v>525.5</v>
      </c>
      <c r="I162" s="90">
        <v>-525.5</v>
      </c>
      <c r="J162" s="90">
        <v>0</v>
      </c>
      <c r="K162" s="1">
        <v>16</v>
      </c>
      <c r="L162" s="92">
        <v>581</v>
      </c>
      <c r="M162" s="94" t="str">
        <v>Over 150 days</v>
      </c>
      <c r="N162" s="96">
        <v>0</v>
      </c>
      <c r="O162" s="96">
        <v>0</v>
      </c>
      <c r="P162" s="39" t="str">
        <v>50000 - Relecloud</v>
      </c>
      <c r="Q162" s="39" t="str">
        <v>Increase</v>
      </c>
      <c r="R162" s="39" t="str">
        <v>Yes</v>
      </c>
      <c r="T162" s="39" t="str">
        <v>40</v>
      </c>
      <c r="U162" s="1" t="str">
        <v>OFFICE</v>
      </c>
      <c r="V162" s="1" t="str">
        <v>MEDIUM</v>
      </c>
      <c r="W162" s="1" t="str">
        <v/>
      </c>
      <c r="X162" s="1" t="str">
        <v/>
      </c>
      <c r="Y162" s="1" t="str">
        <v/>
      </c>
      <c r="Z162" s="1" t="str">
        <v>JO</v>
      </c>
      <c r="AA162" s="1" t="str">
        <v/>
      </c>
      <c r="AB162" s="1" t="str">
        <v/>
      </c>
      <c r="AC162" s="1" t="str">
        <v/>
      </c>
      <c r="AD162" s="1" t="str">
        <v/>
      </c>
      <c r="AE162" s="1" t="str">
        <v/>
      </c>
      <c r="AF162" s="1" t="str">
        <v/>
      </c>
      <c r="AG162" s="1" t="str">
        <v/>
      </c>
      <c r="AH162" s="1" t="str">
        <v/>
      </c>
    </row>
    <row r="163" spans="2:34" x14ac:dyDescent="0.45">
      <c r="B163" s="1" t="str">
        <v>30000</v>
      </c>
      <c r="C163" s="1" t="str">
        <v>School of Fine Art</v>
      </c>
      <c r="D163" s="1" t="str">
        <v>103155</v>
      </c>
      <c r="E163" s="28" t="str">
        <v>2023-12-28</v>
      </c>
      <c r="F163" s="28" t="str">
        <v>2023-12-28</v>
      </c>
      <c r="G163" s="28" t="str">
        <v>2023-12-28</v>
      </c>
      <c r="H163" s="90">
        <v>3440.4</v>
      </c>
      <c r="I163" s="90">
        <v>-3440.4</v>
      </c>
      <c r="J163" s="90">
        <v>0</v>
      </c>
      <c r="K163" s="1">
        <v>13</v>
      </c>
      <c r="L163" s="92">
        <v>581</v>
      </c>
      <c r="M163" s="94" t="str">
        <v>Over 150 days</v>
      </c>
      <c r="N163" s="96">
        <v>0</v>
      </c>
      <c r="O163" s="96">
        <v>0</v>
      </c>
      <c r="P163" s="39" t="str">
        <v>30000 - School of Fine Art</v>
      </c>
      <c r="Q163" s="39" t="str">
        <v>Increase</v>
      </c>
      <c r="R163" s="39" t="str">
        <v>Yes</v>
      </c>
      <c r="T163" s="39" t="str">
        <v>70</v>
      </c>
      <c r="U163" s="1" t="str">
        <v>HOME</v>
      </c>
      <c r="V163" s="1" t="str">
        <v>MEDIUM</v>
      </c>
      <c r="W163" s="1" t="str">
        <v/>
      </c>
      <c r="X163" s="1" t="str">
        <v/>
      </c>
      <c r="Y163" s="1" t="str">
        <v/>
      </c>
      <c r="Z163" s="1" t="str">
        <v>JO</v>
      </c>
      <c r="AA163" s="1" t="str">
        <v/>
      </c>
      <c r="AB163" s="1" t="str">
        <v/>
      </c>
      <c r="AC163" s="1" t="str">
        <v/>
      </c>
      <c r="AD163" s="1" t="str">
        <v/>
      </c>
      <c r="AE163" s="1" t="str">
        <v/>
      </c>
      <c r="AF163" s="1" t="str">
        <v/>
      </c>
      <c r="AG163" s="1" t="str">
        <v/>
      </c>
      <c r="AH163" s="1" t="str">
        <v/>
      </c>
    </row>
    <row r="164" spans="2:34" x14ac:dyDescent="0.45">
      <c r="B164" s="1" t="str">
        <v>20000</v>
      </c>
      <c r="C164" s="1" t="str">
        <v>Trey Research</v>
      </c>
      <c r="D164" s="1" t="str">
        <v>103156</v>
      </c>
      <c r="E164" s="28" t="str">
        <v>2023-12-28</v>
      </c>
      <c r="F164" s="28" t="str">
        <v>2023-12-28</v>
      </c>
      <c r="G164" s="28" t="str">
        <v>2023-12-28</v>
      </c>
      <c r="H164" s="90">
        <v>621</v>
      </c>
      <c r="I164" s="90">
        <v>-621</v>
      </c>
      <c r="J164" s="90">
        <v>0</v>
      </c>
      <c r="K164" s="1">
        <v>8</v>
      </c>
      <c r="L164" s="92">
        <v>581</v>
      </c>
      <c r="M164" s="94" t="str">
        <v>Over 150 days</v>
      </c>
      <c r="N164" s="96">
        <v>0</v>
      </c>
      <c r="O164" s="96">
        <v>0</v>
      </c>
      <c r="P164" s="39" t="str">
        <v>20000 - Trey Research</v>
      </c>
      <c r="Q164" s="39" t="str">
        <v>Increase</v>
      </c>
      <c r="R164" s="39" t="str">
        <v>Yes</v>
      </c>
      <c r="T164" s="39" t="str">
        <v>40</v>
      </c>
      <c r="U164" s="1" t="str">
        <v/>
      </c>
      <c r="V164" s="1" t="str">
        <v>LARGE</v>
      </c>
      <c r="W164" s="1" t="str">
        <v/>
      </c>
      <c r="X164" s="1" t="str">
        <v/>
      </c>
      <c r="Y164" s="1" t="str">
        <v/>
      </c>
      <c r="Z164" s="1" t="str">
        <v>JO</v>
      </c>
      <c r="AA164" s="1" t="str">
        <v/>
      </c>
      <c r="AB164" s="1" t="str">
        <v/>
      </c>
      <c r="AC164" s="1" t="str">
        <v/>
      </c>
      <c r="AD164" s="1" t="str">
        <v/>
      </c>
      <c r="AE164" s="1" t="str">
        <v/>
      </c>
      <c r="AF164" s="1" t="str">
        <v/>
      </c>
      <c r="AG164" s="1" t="str">
        <v/>
      </c>
      <c r="AH164" s="1" t="str">
        <v/>
      </c>
    </row>
    <row r="165" spans="2:34" x14ac:dyDescent="0.45">
      <c r="B165" s="1" t="str">
        <v>10000</v>
      </c>
      <c r="C165" s="1" t="str">
        <v>Adatum Corporation</v>
      </c>
      <c r="D165" s="1" t="str">
        <v>103157</v>
      </c>
      <c r="E165" s="28" t="str">
        <v>2023-12-31</v>
      </c>
      <c r="F165" s="28" t="str">
        <v>2023-12-31</v>
      </c>
      <c r="G165" s="28" t="str">
        <v>2023-12-31</v>
      </c>
      <c r="H165" s="90">
        <v>2266.75</v>
      </c>
      <c r="I165" s="90">
        <v>-2266.75</v>
      </c>
      <c r="J165" s="90">
        <v>0</v>
      </c>
      <c r="K165" s="1">
        <v>10</v>
      </c>
      <c r="L165" s="92">
        <v>578</v>
      </c>
      <c r="M165" s="94" t="str">
        <v>Over 150 days</v>
      </c>
      <c r="N165" s="96">
        <v>0</v>
      </c>
      <c r="O165" s="96">
        <v>0</v>
      </c>
      <c r="P165" s="39" t="str">
        <v>10000 - Adatum Corporation</v>
      </c>
      <c r="Q165" s="39" t="str">
        <v>Increase</v>
      </c>
      <c r="R165" s="39" t="str">
        <v>Yes</v>
      </c>
      <c r="T165" s="39" t="str">
        <v>40</v>
      </c>
      <c r="U165" s="1" t="str">
        <v/>
      </c>
      <c r="V165" s="1" t="str">
        <v>MEDIUM</v>
      </c>
      <c r="W165" s="1" t="str">
        <v/>
      </c>
      <c r="X165" s="1" t="str">
        <v/>
      </c>
      <c r="Y165" s="1" t="str">
        <v/>
      </c>
      <c r="Z165" s="1" t="str">
        <v>JO</v>
      </c>
      <c r="AA165" s="1" t="str">
        <v/>
      </c>
      <c r="AB165" s="1" t="str">
        <v/>
      </c>
      <c r="AC165" s="1" t="str">
        <v/>
      </c>
      <c r="AD165" s="1" t="str">
        <v/>
      </c>
      <c r="AE165" s="1" t="str">
        <v/>
      </c>
      <c r="AF165" s="1" t="str">
        <v/>
      </c>
      <c r="AG165" s="1" t="str">
        <v/>
      </c>
      <c r="AH165" s="1" t="str">
        <v/>
      </c>
    </row>
    <row r="166" spans="2:34" x14ac:dyDescent="0.45">
      <c r="B166" s="1" t="str">
        <v>30000</v>
      </c>
      <c r="C166" s="1" t="str">
        <v>School of Fine Art</v>
      </c>
      <c r="D166" s="1" t="str">
        <v>103158</v>
      </c>
      <c r="E166" s="28" t="str">
        <v>2024-01-01</v>
      </c>
      <c r="F166" s="28" t="str">
        <v>2024-01-01</v>
      </c>
      <c r="G166" s="28" t="str">
        <v>2024-01-01</v>
      </c>
      <c r="H166" s="90">
        <v>125.1</v>
      </c>
      <c r="I166" s="90">
        <v>-125.1</v>
      </c>
      <c r="J166" s="90">
        <v>0</v>
      </c>
      <c r="K166" s="1">
        <v>13</v>
      </c>
      <c r="L166" s="92">
        <v>577</v>
      </c>
      <c r="M166" s="94" t="str">
        <v>Over 150 days</v>
      </c>
      <c r="N166" s="96">
        <v>0</v>
      </c>
      <c r="O166" s="96">
        <v>0</v>
      </c>
      <c r="P166" s="39" t="str">
        <v>30000 - School of Fine Art</v>
      </c>
      <c r="Q166" s="39" t="str">
        <v>Increase</v>
      </c>
      <c r="R166" s="39" t="str">
        <v>Yes</v>
      </c>
      <c r="T166" s="39" t="str">
        <v>70</v>
      </c>
      <c r="U166" s="1" t="str">
        <v>HOME</v>
      </c>
      <c r="V166" s="1" t="str">
        <v>MEDIUM</v>
      </c>
      <c r="W166" s="1" t="str">
        <v/>
      </c>
      <c r="X166" s="1" t="str">
        <v/>
      </c>
      <c r="Y166" s="1" t="str">
        <v/>
      </c>
      <c r="Z166" s="1" t="str">
        <v>JO</v>
      </c>
      <c r="AA166" s="1" t="str">
        <v/>
      </c>
      <c r="AB166" s="1" t="str">
        <v/>
      </c>
      <c r="AC166" s="1" t="str">
        <v/>
      </c>
      <c r="AD166" s="1" t="str">
        <v/>
      </c>
      <c r="AE166" s="1" t="str">
        <v/>
      </c>
      <c r="AF166" s="1" t="str">
        <v/>
      </c>
      <c r="AG166" s="1" t="str">
        <v/>
      </c>
      <c r="AH166" s="1" t="str">
        <v/>
      </c>
    </row>
    <row r="167" spans="2:34" x14ac:dyDescent="0.45">
      <c r="B167" s="1" t="str">
        <v>20000</v>
      </c>
      <c r="C167" s="1" t="str">
        <v>Trey Research</v>
      </c>
      <c r="D167" s="1" t="str">
        <v>103159</v>
      </c>
      <c r="E167" s="28" t="str">
        <v>2024-01-17</v>
      </c>
      <c r="F167" s="28" t="str">
        <v>2024-01-17</v>
      </c>
      <c r="G167" s="28" t="str">
        <v>2024-01-17</v>
      </c>
      <c r="H167" s="90">
        <v>133.5</v>
      </c>
      <c r="I167" s="90">
        <v>-133.5</v>
      </c>
      <c r="J167" s="90">
        <v>0</v>
      </c>
      <c r="K167" s="1">
        <v>8</v>
      </c>
      <c r="L167" s="92">
        <v>561</v>
      </c>
      <c r="M167" s="94" t="str">
        <v>Over 150 days</v>
      </c>
      <c r="N167" s="96">
        <v>0</v>
      </c>
      <c r="O167" s="96">
        <v>0</v>
      </c>
      <c r="P167" s="39" t="str">
        <v>20000 - Trey Research</v>
      </c>
      <c r="Q167" s="39" t="str">
        <v>Increase</v>
      </c>
      <c r="R167" s="39" t="str">
        <v>Yes</v>
      </c>
      <c r="T167" s="39" t="str">
        <v>40</v>
      </c>
      <c r="U167" s="1" t="str">
        <v/>
      </c>
      <c r="V167" s="1" t="str">
        <v>LARGE</v>
      </c>
      <c r="W167" s="1" t="str">
        <v/>
      </c>
      <c r="X167" s="1" t="str">
        <v/>
      </c>
      <c r="Y167" s="1" t="str">
        <v/>
      </c>
      <c r="Z167" s="1" t="str">
        <v>JO</v>
      </c>
      <c r="AA167" s="1" t="str">
        <v/>
      </c>
      <c r="AB167" s="1" t="str">
        <v/>
      </c>
      <c r="AC167" s="1" t="str">
        <v/>
      </c>
      <c r="AD167" s="1" t="str">
        <v/>
      </c>
      <c r="AE167" s="1" t="str">
        <v/>
      </c>
      <c r="AF167" s="1" t="str">
        <v/>
      </c>
      <c r="AG167" s="1" t="str">
        <v/>
      </c>
      <c r="AH167" s="1" t="str">
        <v/>
      </c>
    </row>
    <row r="168" spans="2:34" x14ac:dyDescent="0.45">
      <c r="B168" s="1" t="str">
        <v>10000</v>
      </c>
      <c r="C168" s="1" t="str">
        <v>Adatum Corporation</v>
      </c>
      <c r="D168" s="1" t="str">
        <v>103160</v>
      </c>
      <c r="E168" s="28" t="str">
        <v>2024-01-18</v>
      </c>
      <c r="F168" s="28" t="str">
        <v>2024-01-18</v>
      </c>
      <c r="G168" s="28" t="str">
        <v>2024-01-18</v>
      </c>
      <c r="H168" s="90">
        <v>625.5</v>
      </c>
      <c r="I168" s="90">
        <v>-625.5</v>
      </c>
      <c r="J168" s="90">
        <v>0</v>
      </c>
      <c r="K168" s="1">
        <v>10</v>
      </c>
      <c r="L168" s="92">
        <v>560</v>
      </c>
      <c r="M168" s="94" t="str">
        <v>Over 150 days</v>
      </c>
      <c r="N168" s="96">
        <v>0</v>
      </c>
      <c r="O168" s="96">
        <v>0</v>
      </c>
      <c r="P168" s="39" t="str">
        <v>10000 - Adatum Corporation</v>
      </c>
      <c r="Q168" s="39" t="str">
        <v>Increase</v>
      </c>
      <c r="R168" s="39" t="str">
        <v>Yes</v>
      </c>
      <c r="T168" s="39" t="str">
        <v>40</v>
      </c>
      <c r="U168" s="1" t="str">
        <v/>
      </c>
      <c r="V168" s="1" t="str">
        <v>MEDIUM</v>
      </c>
      <c r="W168" s="1" t="str">
        <v/>
      </c>
      <c r="X168" s="1" t="str">
        <v/>
      </c>
      <c r="Y168" s="1" t="str">
        <v/>
      </c>
      <c r="Z168" s="1" t="str">
        <v>JO</v>
      </c>
      <c r="AA168" s="1" t="str">
        <v/>
      </c>
      <c r="AB168" s="1" t="str">
        <v/>
      </c>
      <c r="AC168" s="1" t="str">
        <v/>
      </c>
      <c r="AD168" s="1" t="str">
        <v/>
      </c>
      <c r="AE168" s="1" t="str">
        <v/>
      </c>
      <c r="AF168" s="1" t="str">
        <v/>
      </c>
      <c r="AG168" s="1" t="str">
        <v/>
      </c>
      <c r="AH168" s="1" t="str">
        <v/>
      </c>
    </row>
    <row r="169" spans="2:34" x14ac:dyDescent="0.45">
      <c r="B169" s="1" t="str">
        <v>30000</v>
      </c>
      <c r="C169" s="1" t="str">
        <v>School of Fine Art</v>
      </c>
      <c r="D169" s="1" t="str">
        <v>103161</v>
      </c>
      <c r="E169" s="28" t="str">
        <v>2024-01-19</v>
      </c>
      <c r="F169" s="28" t="str">
        <v>2024-01-19</v>
      </c>
      <c r="G169" s="28" t="str">
        <v>2024-01-19</v>
      </c>
      <c r="H169" s="90">
        <v>125.1</v>
      </c>
      <c r="I169" s="90">
        <v>-125.1</v>
      </c>
      <c r="J169" s="90">
        <v>0</v>
      </c>
      <c r="K169" s="1">
        <v>13</v>
      </c>
      <c r="L169" s="92">
        <v>559</v>
      </c>
      <c r="M169" s="94" t="str">
        <v>Over 150 days</v>
      </c>
      <c r="N169" s="96">
        <v>0</v>
      </c>
      <c r="O169" s="96">
        <v>0</v>
      </c>
      <c r="P169" s="39" t="str">
        <v>30000 - School of Fine Art</v>
      </c>
      <c r="Q169" s="39" t="str">
        <v>Increase</v>
      </c>
      <c r="R169" s="39" t="str">
        <v>Yes</v>
      </c>
      <c r="T169" s="39" t="str">
        <v>70</v>
      </c>
      <c r="U169" s="1" t="str">
        <v>HOME</v>
      </c>
      <c r="V169" s="1" t="str">
        <v>MEDIUM</v>
      </c>
      <c r="W169" s="1" t="str">
        <v/>
      </c>
      <c r="X169" s="1" t="str">
        <v/>
      </c>
      <c r="Y169" s="1" t="str">
        <v/>
      </c>
      <c r="Z169" s="1" t="str">
        <v>JO</v>
      </c>
      <c r="AA169" s="1" t="str">
        <v/>
      </c>
      <c r="AB169" s="1" t="str">
        <v/>
      </c>
      <c r="AC169" s="1" t="str">
        <v/>
      </c>
      <c r="AD169" s="1" t="str">
        <v/>
      </c>
      <c r="AE169" s="1" t="str">
        <v/>
      </c>
      <c r="AF169" s="1" t="str">
        <v/>
      </c>
      <c r="AG169" s="1" t="str">
        <v/>
      </c>
      <c r="AH169" s="1" t="str">
        <v/>
      </c>
    </row>
    <row r="170" spans="2:34" x14ac:dyDescent="0.45">
      <c r="B170" s="1" t="str">
        <v>50000</v>
      </c>
      <c r="C170" s="1" t="str">
        <v>Relecloud</v>
      </c>
      <c r="D170" s="1" t="str">
        <v>103162</v>
      </c>
      <c r="E170" s="28" t="str">
        <v>2024-01-20</v>
      </c>
      <c r="F170" s="28" t="str">
        <v>2024-01-20</v>
      </c>
      <c r="G170" s="28" t="str">
        <v>2024-01-20</v>
      </c>
      <c r="H170" s="90">
        <v>308.25</v>
      </c>
      <c r="I170" s="90">
        <v>-308.25</v>
      </c>
      <c r="J170" s="90">
        <v>0</v>
      </c>
      <c r="K170" s="1">
        <v>16</v>
      </c>
      <c r="L170" s="92">
        <v>558</v>
      </c>
      <c r="M170" s="94" t="str">
        <v>Over 150 days</v>
      </c>
      <c r="N170" s="96">
        <v>0</v>
      </c>
      <c r="O170" s="96">
        <v>0</v>
      </c>
      <c r="P170" s="39" t="str">
        <v>50000 - Relecloud</v>
      </c>
      <c r="Q170" s="39" t="str">
        <v>Increase</v>
      </c>
      <c r="R170" s="39" t="str">
        <v>Yes</v>
      </c>
      <c r="T170" s="39" t="str">
        <v>40</v>
      </c>
      <c r="U170" s="1" t="str">
        <v>OFFICE</v>
      </c>
      <c r="V170" s="1" t="str">
        <v>MEDIUM</v>
      </c>
      <c r="W170" s="1" t="str">
        <v/>
      </c>
      <c r="X170" s="1" t="str">
        <v/>
      </c>
      <c r="Y170" s="1" t="str">
        <v/>
      </c>
      <c r="Z170" s="1" t="str">
        <v>JO</v>
      </c>
      <c r="AA170" s="1" t="str">
        <v/>
      </c>
      <c r="AB170" s="1" t="str">
        <v/>
      </c>
      <c r="AC170" s="1" t="str">
        <v/>
      </c>
      <c r="AD170" s="1" t="str">
        <v/>
      </c>
      <c r="AE170" s="1" t="str">
        <v/>
      </c>
      <c r="AF170" s="1" t="str">
        <v/>
      </c>
      <c r="AG170" s="1" t="str">
        <v/>
      </c>
      <c r="AH170" s="1" t="str">
        <v/>
      </c>
    </row>
    <row r="171" spans="2:34" x14ac:dyDescent="0.45">
      <c r="B171" s="1" t="str">
        <v>40000</v>
      </c>
      <c r="C171" s="1" t="str">
        <v>Alpine Ski House</v>
      </c>
      <c r="D171" s="1" t="str">
        <v>103163</v>
      </c>
      <c r="E171" s="28" t="str">
        <v>2024-01-21</v>
      </c>
      <c r="F171" s="28" t="str">
        <v>2024-01-21</v>
      </c>
      <c r="G171" s="28" t="str">
        <v>2024-01-21</v>
      </c>
      <c r="H171" s="90">
        <v>250.2</v>
      </c>
      <c r="I171" s="90">
        <v>-250.2</v>
      </c>
      <c r="J171" s="90">
        <v>0</v>
      </c>
      <c r="K171" s="1">
        <v>18</v>
      </c>
      <c r="L171" s="92">
        <v>557</v>
      </c>
      <c r="M171" s="94" t="str">
        <v>Over 150 days</v>
      </c>
      <c r="N171" s="96">
        <v>0</v>
      </c>
      <c r="O171" s="96">
        <v>0</v>
      </c>
      <c r="P171" s="39" t="str">
        <v>40000 - Alpine Ski House</v>
      </c>
      <c r="Q171" s="39" t="str">
        <v>Increase</v>
      </c>
      <c r="R171" s="39" t="str">
        <v>Yes</v>
      </c>
      <c r="T171" s="39" t="str">
        <v>30</v>
      </c>
      <c r="U171" s="1" t="str">
        <v/>
      </c>
      <c r="V171" s="1" t="str">
        <v>SMALL</v>
      </c>
      <c r="W171" s="1" t="str">
        <v/>
      </c>
      <c r="X171" s="1" t="str">
        <v/>
      </c>
      <c r="Y171" s="1" t="str">
        <v/>
      </c>
      <c r="Z171" s="1" t="str">
        <v>JO</v>
      </c>
      <c r="AA171" s="1" t="str">
        <v/>
      </c>
      <c r="AB171" s="1" t="str">
        <v/>
      </c>
      <c r="AC171" s="1" t="str">
        <v/>
      </c>
      <c r="AD171" s="1" t="str">
        <v/>
      </c>
      <c r="AE171" s="1" t="str">
        <v/>
      </c>
      <c r="AF171" s="1" t="str">
        <v/>
      </c>
      <c r="AG171" s="1" t="str">
        <v/>
      </c>
      <c r="AH171" s="1" t="str">
        <v/>
      </c>
    </row>
    <row r="172" spans="2:34" x14ac:dyDescent="0.45">
      <c r="B172" s="1" t="str">
        <v>20000</v>
      </c>
      <c r="C172" s="1" t="str">
        <v>Trey Research</v>
      </c>
      <c r="D172" s="1" t="str">
        <v>103164</v>
      </c>
      <c r="E172" s="28" t="str">
        <v>2024-01-22</v>
      </c>
      <c r="F172" s="28" t="str">
        <v>2024-01-22</v>
      </c>
      <c r="G172" s="28" t="str">
        <v>2024-01-22</v>
      </c>
      <c r="H172" s="90">
        <v>2026.13</v>
      </c>
      <c r="I172" s="90">
        <v>-2026.13</v>
      </c>
      <c r="J172" s="90">
        <v>0</v>
      </c>
      <c r="K172" s="1">
        <v>8</v>
      </c>
      <c r="L172" s="92">
        <v>556</v>
      </c>
      <c r="M172" s="94" t="str">
        <v>Over 150 days</v>
      </c>
      <c r="N172" s="96">
        <v>0</v>
      </c>
      <c r="O172" s="96">
        <v>0</v>
      </c>
      <c r="P172" s="39" t="str">
        <v>20000 - Trey Research</v>
      </c>
      <c r="Q172" s="39" t="str">
        <v>Increase</v>
      </c>
      <c r="R172" s="39" t="str">
        <v>Yes</v>
      </c>
      <c r="T172" s="39" t="str">
        <v>40</v>
      </c>
      <c r="U172" s="1" t="str">
        <v/>
      </c>
      <c r="V172" s="1" t="str">
        <v>LARGE</v>
      </c>
      <c r="W172" s="1" t="str">
        <v/>
      </c>
      <c r="X172" s="1" t="str">
        <v/>
      </c>
      <c r="Y172" s="1" t="str">
        <v/>
      </c>
      <c r="Z172" s="1" t="str">
        <v>JO</v>
      </c>
      <c r="AA172" s="1" t="str">
        <v/>
      </c>
      <c r="AB172" s="1" t="str">
        <v/>
      </c>
      <c r="AC172" s="1" t="str">
        <v/>
      </c>
      <c r="AD172" s="1" t="str">
        <v/>
      </c>
      <c r="AE172" s="1" t="str">
        <v/>
      </c>
      <c r="AF172" s="1" t="str">
        <v/>
      </c>
      <c r="AG172" s="1" t="str">
        <v/>
      </c>
      <c r="AH172" s="1" t="str">
        <v/>
      </c>
    </row>
    <row r="173" spans="2:34" x14ac:dyDescent="0.45">
      <c r="B173" s="1" t="str">
        <v>10000</v>
      </c>
      <c r="C173" s="1" t="str">
        <v>Adatum Corporation</v>
      </c>
      <c r="D173" s="1" t="str">
        <v>103165</v>
      </c>
      <c r="E173" s="28" t="str">
        <v>2024-01-22</v>
      </c>
      <c r="F173" s="28" t="str">
        <v>2024-01-22</v>
      </c>
      <c r="G173" s="28" t="str">
        <v>2024-01-22</v>
      </c>
      <c r="H173" s="90">
        <v>9712.25</v>
      </c>
      <c r="I173" s="90">
        <v>-9712.25</v>
      </c>
      <c r="J173" s="90">
        <v>0</v>
      </c>
      <c r="K173" s="1">
        <v>10</v>
      </c>
      <c r="L173" s="92">
        <v>556</v>
      </c>
      <c r="M173" s="94" t="str">
        <v>Over 150 days</v>
      </c>
      <c r="N173" s="96">
        <v>0</v>
      </c>
      <c r="O173" s="96">
        <v>0</v>
      </c>
      <c r="P173" s="39" t="str">
        <v>10000 - Adatum Corporation</v>
      </c>
      <c r="Q173" s="39" t="str">
        <v>Increase</v>
      </c>
      <c r="R173" s="39" t="str">
        <v>Yes</v>
      </c>
      <c r="T173" s="39" t="str">
        <v>40</v>
      </c>
      <c r="U173" s="1" t="str">
        <v/>
      </c>
      <c r="V173" s="1" t="str">
        <v>MEDIUM</v>
      </c>
      <c r="W173" s="1" t="str">
        <v/>
      </c>
      <c r="X173" s="1" t="str">
        <v/>
      </c>
      <c r="Y173" s="1" t="str">
        <v/>
      </c>
      <c r="Z173" s="1" t="str">
        <v>JO</v>
      </c>
      <c r="AA173" s="1" t="str">
        <v/>
      </c>
      <c r="AB173" s="1" t="str">
        <v/>
      </c>
      <c r="AC173" s="1" t="str">
        <v/>
      </c>
      <c r="AD173" s="1" t="str">
        <v/>
      </c>
      <c r="AE173" s="1" t="str">
        <v/>
      </c>
      <c r="AF173" s="1" t="str">
        <v/>
      </c>
      <c r="AG173" s="1" t="str">
        <v/>
      </c>
      <c r="AH173" s="1" t="str">
        <v/>
      </c>
    </row>
    <row r="174" spans="2:34" x14ac:dyDescent="0.45">
      <c r="B174" s="1" t="str">
        <v>50000</v>
      </c>
      <c r="C174" s="1" t="str">
        <v>Relecloud</v>
      </c>
      <c r="D174" s="1" t="str">
        <v>103166</v>
      </c>
      <c r="E174" s="28" t="str">
        <v>2024-01-24</v>
      </c>
      <c r="F174" s="28" t="str">
        <v>2024-01-24</v>
      </c>
      <c r="G174" s="28" t="str">
        <v>2024-01-24</v>
      </c>
      <c r="H174" s="90">
        <v>2110.5</v>
      </c>
      <c r="I174" s="90">
        <v>-2110.5</v>
      </c>
      <c r="J174" s="90">
        <v>0</v>
      </c>
      <c r="K174" s="1">
        <v>16</v>
      </c>
      <c r="L174" s="92">
        <v>554</v>
      </c>
      <c r="M174" s="94" t="str">
        <v>Over 150 days</v>
      </c>
      <c r="N174" s="96">
        <v>0</v>
      </c>
      <c r="O174" s="96">
        <v>0</v>
      </c>
      <c r="P174" s="39" t="str">
        <v>50000 - Relecloud</v>
      </c>
      <c r="Q174" s="39" t="str">
        <v>Increase</v>
      </c>
      <c r="R174" s="39" t="str">
        <v>Yes</v>
      </c>
      <c r="T174" s="39" t="str">
        <v>40</v>
      </c>
      <c r="U174" s="1" t="str">
        <v>OFFICE</v>
      </c>
      <c r="V174" s="1" t="str">
        <v>MEDIUM</v>
      </c>
      <c r="W174" s="1" t="str">
        <v/>
      </c>
      <c r="X174" s="1" t="str">
        <v/>
      </c>
      <c r="Y174" s="1" t="str">
        <v/>
      </c>
      <c r="Z174" s="1" t="str">
        <v>JO</v>
      </c>
      <c r="AA174" s="1" t="str">
        <v/>
      </c>
      <c r="AB174" s="1" t="str">
        <v/>
      </c>
      <c r="AC174" s="1" t="str">
        <v/>
      </c>
      <c r="AD174" s="1" t="str">
        <v/>
      </c>
      <c r="AE174" s="1" t="str">
        <v/>
      </c>
      <c r="AF174" s="1" t="str">
        <v/>
      </c>
      <c r="AG174" s="1" t="str">
        <v/>
      </c>
      <c r="AH174" s="1" t="str">
        <v/>
      </c>
    </row>
    <row r="175" spans="2:34" x14ac:dyDescent="0.45">
      <c r="B175" s="1" t="str">
        <v>30000</v>
      </c>
      <c r="C175" s="1" t="str">
        <v>School of Fine Art</v>
      </c>
      <c r="D175" s="1" t="str">
        <v>103167</v>
      </c>
      <c r="E175" s="28" t="str">
        <v>2024-01-25</v>
      </c>
      <c r="F175" s="28" t="str">
        <v>2024-01-25</v>
      </c>
      <c r="G175" s="28" t="str">
        <v>2024-01-25</v>
      </c>
      <c r="H175" s="90">
        <v>284.8</v>
      </c>
      <c r="I175" s="90">
        <v>-284.8</v>
      </c>
      <c r="J175" s="90">
        <v>0</v>
      </c>
      <c r="K175" s="1">
        <v>13</v>
      </c>
      <c r="L175" s="92">
        <v>553</v>
      </c>
      <c r="M175" s="94" t="str">
        <v>Over 150 days</v>
      </c>
      <c r="N175" s="96">
        <v>0</v>
      </c>
      <c r="O175" s="96">
        <v>0</v>
      </c>
      <c r="P175" s="39" t="str">
        <v>30000 - School of Fine Art</v>
      </c>
      <c r="Q175" s="39" t="str">
        <v>Increase</v>
      </c>
      <c r="R175" s="39" t="str">
        <v>Yes</v>
      </c>
      <c r="T175" s="39" t="str">
        <v>70</v>
      </c>
      <c r="U175" s="1" t="str">
        <v>HOME</v>
      </c>
      <c r="V175" s="1" t="str">
        <v>MEDIUM</v>
      </c>
      <c r="W175" s="1" t="str">
        <v/>
      </c>
      <c r="X175" s="1" t="str">
        <v/>
      </c>
      <c r="Y175" s="1" t="str">
        <v/>
      </c>
      <c r="Z175" s="1" t="str">
        <v>JO</v>
      </c>
      <c r="AA175" s="1" t="str">
        <v/>
      </c>
      <c r="AB175" s="1" t="str">
        <v/>
      </c>
      <c r="AC175" s="1" t="str">
        <v/>
      </c>
      <c r="AD175" s="1" t="str">
        <v/>
      </c>
      <c r="AE175" s="1" t="str">
        <v/>
      </c>
      <c r="AF175" s="1" t="str">
        <v/>
      </c>
      <c r="AG175" s="1" t="str">
        <v/>
      </c>
      <c r="AH175" s="1" t="str">
        <v/>
      </c>
    </row>
    <row r="176" spans="2:34" x14ac:dyDescent="0.45">
      <c r="B176" s="1" t="str">
        <v>40000</v>
      </c>
      <c r="C176" s="1" t="str">
        <v>Alpine Ski House</v>
      </c>
      <c r="D176" s="1" t="str">
        <v>103168</v>
      </c>
      <c r="E176" s="28" t="str">
        <v>2024-01-25</v>
      </c>
      <c r="F176" s="28" t="str">
        <v>2024-01-25</v>
      </c>
      <c r="G176" s="28" t="str">
        <v>2024-01-25</v>
      </c>
      <c r="H176" s="90">
        <v>2617.5</v>
      </c>
      <c r="I176" s="90">
        <v>-2617.5</v>
      </c>
      <c r="J176" s="90">
        <v>0</v>
      </c>
      <c r="K176" s="1">
        <v>18</v>
      </c>
      <c r="L176" s="92">
        <v>553</v>
      </c>
      <c r="M176" s="94" t="str">
        <v>Over 150 days</v>
      </c>
      <c r="N176" s="96">
        <v>0</v>
      </c>
      <c r="O176" s="96">
        <v>0</v>
      </c>
      <c r="P176" s="39" t="str">
        <v>40000 - Alpine Ski House</v>
      </c>
      <c r="Q176" s="39" t="str">
        <v>Increase</v>
      </c>
      <c r="R176" s="39" t="str">
        <v>Yes</v>
      </c>
      <c r="T176" s="39" t="str">
        <v>30</v>
      </c>
      <c r="U176" s="1" t="str">
        <v/>
      </c>
      <c r="V176" s="1" t="str">
        <v>SMALL</v>
      </c>
      <c r="W176" s="1" t="str">
        <v/>
      </c>
      <c r="X176" s="1" t="str">
        <v/>
      </c>
      <c r="Y176" s="1" t="str">
        <v/>
      </c>
      <c r="Z176" s="1" t="str">
        <v>JO</v>
      </c>
      <c r="AA176" s="1" t="str">
        <v/>
      </c>
      <c r="AB176" s="1" t="str">
        <v/>
      </c>
      <c r="AC176" s="1" t="str">
        <v/>
      </c>
      <c r="AD176" s="1" t="str">
        <v/>
      </c>
      <c r="AE176" s="1" t="str">
        <v/>
      </c>
      <c r="AF176" s="1" t="str">
        <v/>
      </c>
      <c r="AG176" s="1" t="str">
        <v/>
      </c>
      <c r="AH176" s="1" t="str">
        <v/>
      </c>
    </row>
    <row r="177" spans="2:34" x14ac:dyDescent="0.45">
      <c r="B177" s="1" t="str">
        <v>20000</v>
      </c>
      <c r="C177" s="1" t="str">
        <v>Trey Research</v>
      </c>
      <c r="D177" s="1" t="str">
        <v>103169</v>
      </c>
      <c r="E177" s="28" t="str">
        <v>2024-01-27</v>
      </c>
      <c r="F177" s="28" t="str">
        <v>2024-01-27</v>
      </c>
      <c r="G177" s="28" t="str">
        <v>2024-02-10</v>
      </c>
      <c r="H177" s="90">
        <v>625.5</v>
      </c>
      <c r="I177" s="90">
        <v>0</v>
      </c>
      <c r="J177" s="90">
        <v>625.5</v>
      </c>
      <c r="K177" s="1">
        <v>8</v>
      </c>
      <c r="L177" s="92">
        <v>551</v>
      </c>
      <c r="M177" s="94" t="str">
        <v>Over 150 days</v>
      </c>
      <c r="N177" s="96">
        <v>0.26666609823373677</v>
      </c>
      <c r="O177" s="96">
        <v>1.4097423450765284E-2</v>
      </c>
      <c r="P177" s="39" t="str">
        <v>20000 - Trey Research</v>
      </c>
      <c r="Q177" s="39" t="str">
        <v>Increase</v>
      </c>
      <c r="R177" s="39" t="str">
        <v>Yes</v>
      </c>
      <c r="T177" s="39" t="str">
        <v>40</v>
      </c>
      <c r="U177" s="1" t="str">
        <v/>
      </c>
      <c r="V177" s="1" t="str">
        <v>LARGE</v>
      </c>
      <c r="W177" s="1" t="str">
        <v/>
      </c>
      <c r="X177" s="1" t="str">
        <v/>
      </c>
      <c r="Y177" s="1" t="str">
        <v/>
      </c>
      <c r="Z177" s="1" t="str">
        <v>JO</v>
      </c>
      <c r="AA177" s="1" t="str">
        <v/>
      </c>
      <c r="AB177" s="1" t="str">
        <v/>
      </c>
      <c r="AC177" s="1" t="str">
        <v/>
      </c>
      <c r="AD177" s="1" t="str">
        <v/>
      </c>
      <c r="AE177" s="1" t="str">
        <v/>
      </c>
      <c r="AF177" s="1" t="str">
        <v/>
      </c>
      <c r="AG177" s="1" t="str">
        <v/>
      </c>
      <c r="AH177" s="1" t="str">
        <v/>
      </c>
    </row>
    <row r="178" spans="2:34" x14ac:dyDescent="0.45">
      <c r="B178" s="1" t="str">
        <v>30000</v>
      </c>
      <c r="C178" s="1" t="str">
        <v>School of Fine Art</v>
      </c>
      <c r="D178" s="1" t="str">
        <v>103170</v>
      </c>
      <c r="E178" s="28" t="str">
        <v>2024-01-28</v>
      </c>
      <c r="F178" s="28" t="str">
        <v>2024-01-28</v>
      </c>
      <c r="G178" s="28" t="str">
        <v>2024-01-31</v>
      </c>
      <c r="H178" s="90">
        <v>6936.8</v>
      </c>
      <c r="I178" s="90">
        <v>0</v>
      </c>
      <c r="J178" s="90">
        <v>6936.8</v>
      </c>
      <c r="K178" s="1">
        <v>13</v>
      </c>
      <c r="L178" s="92">
        <v>550</v>
      </c>
      <c r="M178" s="94" t="str">
        <v>Over 150 days</v>
      </c>
      <c r="N178" s="96">
        <v>0.21249651547130741</v>
      </c>
      <c r="O178" s="96">
        <v>0.15634053875822324</v>
      </c>
      <c r="P178" s="39" t="str">
        <v>30000 - School of Fine Art</v>
      </c>
      <c r="Q178" s="39" t="str">
        <v>Increase</v>
      </c>
      <c r="R178" s="39" t="str">
        <v>Yes</v>
      </c>
      <c r="T178" s="39" t="str">
        <v>70</v>
      </c>
      <c r="U178" s="1" t="str">
        <v>HOME</v>
      </c>
      <c r="V178" s="1" t="str">
        <v>MEDIUM</v>
      </c>
      <c r="W178" s="1" t="str">
        <v/>
      </c>
      <c r="X178" s="1" t="str">
        <v/>
      </c>
      <c r="Y178" s="1" t="str">
        <v/>
      </c>
      <c r="Z178" s="1" t="str">
        <v>JO</v>
      </c>
      <c r="AA178" s="1" t="str">
        <v/>
      </c>
      <c r="AB178" s="1" t="str">
        <v/>
      </c>
      <c r="AC178" s="1" t="str">
        <v/>
      </c>
      <c r="AD178" s="1" t="str">
        <v/>
      </c>
      <c r="AE178" s="1" t="str">
        <v/>
      </c>
      <c r="AF178" s="1" t="str">
        <v/>
      </c>
      <c r="AG178" s="1" t="str">
        <v/>
      </c>
      <c r="AH178" s="1" t="str">
        <v/>
      </c>
    </row>
    <row r="179" spans="2:34" x14ac:dyDescent="0.45">
      <c r="B179" s="1" t="str">
        <v>50000</v>
      </c>
      <c r="C179" s="1" t="str">
        <v>Relecloud</v>
      </c>
      <c r="D179" s="1" t="str">
        <v>103171</v>
      </c>
      <c r="E179" s="28" t="str">
        <v>2024-01-31</v>
      </c>
      <c r="F179" s="28" t="str">
        <v>2024-01-31</v>
      </c>
      <c r="G179" s="28" t="str">
        <v>2024-02-14</v>
      </c>
      <c r="H179" s="90">
        <v>2202</v>
      </c>
      <c r="I179" s="90">
        <v>0</v>
      </c>
      <c r="J179" s="90">
        <v>2202</v>
      </c>
      <c r="K179" s="1">
        <v>16</v>
      </c>
      <c r="L179" s="92">
        <v>547</v>
      </c>
      <c r="M179" s="94" t="str">
        <v>Over 150 days</v>
      </c>
      <c r="N179" s="96">
        <v>0.3256250018484616</v>
      </c>
      <c r="O179" s="96">
        <v>4.9628339630032228E-2</v>
      </c>
      <c r="P179" s="39" t="str">
        <v>50000 - Relecloud</v>
      </c>
      <c r="Q179" s="39" t="str">
        <v>Increase</v>
      </c>
      <c r="R179" s="39" t="str">
        <v>Yes</v>
      </c>
      <c r="T179" s="39" t="str">
        <v>40</v>
      </c>
      <c r="U179" s="1" t="str">
        <v>OFFICE</v>
      </c>
      <c r="V179" s="1" t="str">
        <v>MEDIUM</v>
      </c>
      <c r="W179" s="1" t="str">
        <v/>
      </c>
      <c r="X179" s="1" t="str">
        <v/>
      </c>
      <c r="Y179" s="1" t="str">
        <v/>
      </c>
      <c r="Z179" s="1" t="str">
        <v>JO</v>
      </c>
      <c r="AA179" s="1" t="str">
        <v/>
      </c>
      <c r="AB179" s="1" t="str">
        <v/>
      </c>
      <c r="AC179" s="1" t="str">
        <v/>
      </c>
      <c r="AD179" s="1" t="str">
        <v/>
      </c>
      <c r="AE179" s="1" t="str">
        <v/>
      </c>
      <c r="AF179" s="1" t="str">
        <v/>
      </c>
      <c r="AG179" s="1" t="str">
        <v/>
      </c>
      <c r="AH179" s="1" t="str">
        <v/>
      </c>
    </row>
    <row r="180" spans="2:34" x14ac:dyDescent="0.45">
      <c r="B180" s="1" t="str">
        <v>30000</v>
      </c>
      <c r="C180" s="1" t="str">
        <v>School of Fine Art</v>
      </c>
      <c r="D180" s="1" t="str">
        <v>103172</v>
      </c>
      <c r="E180" s="28" t="str">
        <v>2024-02-01</v>
      </c>
      <c r="F180" s="28" t="str">
        <v>2024-02-01</v>
      </c>
      <c r="G180" s="28" t="str">
        <v>2024-02-29</v>
      </c>
      <c r="H180" s="90">
        <v>741.6</v>
      </c>
      <c r="I180" s="90">
        <v>0</v>
      </c>
      <c r="J180" s="90">
        <v>741.6</v>
      </c>
      <c r="K180" s="1">
        <v>13</v>
      </c>
      <c r="L180" s="92">
        <v>546</v>
      </c>
      <c r="M180" s="94" t="str">
        <v>Over 150 days</v>
      </c>
      <c r="N180" s="96">
        <v>2.2717595414819741E-2</v>
      </c>
      <c r="O180" s="96">
        <v>1.6714067515727474E-2</v>
      </c>
      <c r="P180" s="39" t="str">
        <v>30000 - School of Fine Art</v>
      </c>
      <c r="Q180" s="39" t="str">
        <v>Increase</v>
      </c>
      <c r="R180" s="39" t="str">
        <v>Yes</v>
      </c>
      <c r="T180" s="39" t="str">
        <v>70</v>
      </c>
      <c r="U180" s="1" t="str">
        <v>HOME</v>
      </c>
      <c r="V180" s="1" t="str">
        <v>MEDIUM</v>
      </c>
      <c r="W180" s="1" t="str">
        <v/>
      </c>
      <c r="X180" s="1" t="str">
        <v/>
      </c>
      <c r="Y180" s="1" t="str">
        <v/>
      </c>
      <c r="Z180" s="1" t="str">
        <v>JO</v>
      </c>
      <c r="AA180" s="1" t="str">
        <v/>
      </c>
      <c r="AB180" s="1" t="str">
        <v/>
      </c>
      <c r="AC180" s="1" t="str">
        <v/>
      </c>
      <c r="AD180" s="1" t="str">
        <v/>
      </c>
      <c r="AE180" s="1" t="str">
        <v/>
      </c>
      <c r="AF180" s="1" t="str">
        <v/>
      </c>
      <c r="AG180" s="1" t="str">
        <v/>
      </c>
      <c r="AH180" s="1" t="str">
        <v/>
      </c>
    </row>
    <row r="181" spans="2:34" x14ac:dyDescent="0.45">
      <c r="B181" s="1" t="str">
        <v>20000</v>
      </c>
      <c r="C181" s="1" t="str">
        <v>Trey Research</v>
      </c>
      <c r="D181" s="1" t="str">
        <v>103173</v>
      </c>
      <c r="E181" s="28" t="str">
        <v>2024-02-16</v>
      </c>
      <c r="F181" s="28" t="str">
        <v>2024-02-16</v>
      </c>
      <c r="G181" s="28" t="str">
        <v>2024-02-16</v>
      </c>
      <c r="H181" s="90">
        <v>133.5</v>
      </c>
      <c r="I181" s="90">
        <v>-133.5</v>
      </c>
      <c r="J181" s="90">
        <v>0</v>
      </c>
      <c r="K181" s="1">
        <v>8</v>
      </c>
      <c r="L181" s="92">
        <v>531</v>
      </c>
      <c r="M181" s="94" t="str">
        <v>Over 150 days</v>
      </c>
      <c r="N181" s="96">
        <v>0</v>
      </c>
      <c r="O181" s="96">
        <v>0</v>
      </c>
      <c r="P181" s="39" t="str">
        <v>20000 - Trey Research</v>
      </c>
      <c r="Q181" s="39" t="str">
        <v>Increase</v>
      </c>
      <c r="R181" s="39" t="str">
        <v>Yes</v>
      </c>
      <c r="T181" s="39" t="str">
        <v>40</v>
      </c>
      <c r="U181" s="1" t="str">
        <v/>
      </c>
      <c r="V181" s="1" t="str">
        <v>LARGE</v>
      </c>
      <c r="W181" s="1" t="str">
        <v/>
      </c>
      <c r="X181" s="1" t="str">
        <v/>
      </c>
      <c r="Y181" s="1" t="str">
        <v/>
      </c>
      <c r="Z181" s="1" t="str">
        <v>JO</v>
      </c>
      <c r="AA181" s="1" t="str">
        <v/>
      </c>
      <c r="AB181" s="1" t="str">
        <v/>
      </c>
      <c r="AC181" s="1" t="str">
        <v/>
      </c>
      <c r="AD181" s="1" t="str">
        <v/>
      </c>
      <c r="AE181" s="1" t="str">
        <v/>
      </c>
      <c r="AF181" s="1" t="str">
        <v/>
      </c>
      <c r="AG181" s="1" t="str">
        <v/>
      </c>
      <c r="AH181" s="1" t="str">
        <v/>
      </c>
    </row>
    <row r="182" spans="2:34" x14ac:dyDescent="0.45">
      <c r="B182" s="1" t="str">
        <v>10000</v>
      </c>
      <c r="C182" s="1" t="str">
        <v>Adatum Corporation</v>
      </c>
      <c r="D182" s="1" t="str">
        <v>103174</v>
      </c>
      <c r="E182" s="28" t="str">
        <v>2024-02-16</v>
      </c>
      <c r="F182" s="28" t="str">
        <v>2024-02-16</v>
      </c>
      <c r="G182" s="28" t="str">
        <v>2024-02-16</v>
      </c>
      <c r="H182" s="90">
        <v>625.5</v>
      </c>
      <c r="I182" s="90">
        <v>-625.5</v>
      </c>
      <c r="J182" s="90">
        <v>0</v>
      </c>
      <c r="K182" s="1">
        <v>10</v>
      </c>
      <c r="L182" s="92">
        <v>531</v>
      </c>
      <c r="M182" s="94" t="str">
        <v>Over 150 days</v>
      </c>
      <c r="N182" s="96">
        <v>0</v>
      </c>
      <c r="O182" s="96">
        <v>0</v>
      </c>
      <c r="P182" s="39" t="str">
        <v>10000 - Adatum Corporation</v>
      </c>
      <c r="Q182" s="39" t="str">
        <v>Increase</v>
      </c>
      <c r="R182" s="39" t="str">
        <v>Yes</v>
      </c>
      <c r="T182" s="39" t="str">
        <v>40</v>
      </c>
      <c r="U182" s="1" t="str">
        <v/>
      </c>
      <c r="V182" s="1" t="str">
        <v>MEDIUM</v>
      </c>
      <c r="W182" s="1" t="str">
        <v/>
      </c>
      <c r="X182" s="1" t="str">
        <v/>
      </c>
      <c r="Y182" s="1" t="str">
        <v/>
      </c>
      <c r="Z182" s="1" t="str">
        <v>JO</v>
      </c>
      <c r="AA182" s="1" t="str">
        <v/>
      </c>
      <c r="AB182" s="1" t="str">
        <v/>
      </c>
      <c r="AC182" s="1" t="str">
        <v/>
      </c>
      <c r="AD182" s="1" t="str">
        <v/>
      </c>
      <c r="AE182" s="1" t="str">
        <v/>
      </c>
      <c r="AF182" s="1" t="str">
        <v/>
      </c>
      <c r="AG182" s="1" t="str">
        <v/>
      </c>
      <c r="AH182" s="1" t="str">
        <v/>
      </c>
    </row>
    <row r="183" spans="2:34" x14ac:dyDescent="0.45">
      <c r="B183" s="1" t="str">
        <v>30000</v>
      </c>
      <c r="C183" s="1" t="str">
        <v>School of Fine Art</v>
      </c>
      <c r="D183" s="1" t="str">
        <v>103175</v>
      </c>
      <c r="E183" s="28" t="str">
        <v>2024-02-18</v>
      </c>
      <c r="F183" s="28" t="str">
        <v>2024-02-18</v>
      </c>
      <c r="G183" s="28" t="str">
        <v>2024-02-18</v>
      </c>
      <c r="H183" s="90">
        <v>250.2</v>
      </c>
      <c r="I183" s="90">
        <v>-250.2</v>
      </c>
      <c r="J183" s="90">
        <v>0</v>
      </c>
      <c r="K183" s="1">
        <v>13</v>
      </c>
      <c r="L183" s="92">
        <v>529</v>
      </c>
      <c r="M183" s="94" t="str">
        <v>Over 150 days</v>
      </c>
      <c r="N183" s="96">
        <v>0</v>
      </c>
      <c r="O183" s="96">
        <v>0</v>
      </c>
      <c r="P183" s="39" t="str">
        <v>30000 - School of Fine Art</v>
      </c>
      <c r="Q183" s="39" t="str">
        <v>Increase</v>
      </c>
      <c r="R183" s="39" t="str">
        <v>Yes</v>
      </c>
      <c r="T183" s="39" t="str">
        <v>70</v>
      </c>
      <c r="U183" s="1" t="str">
        <v>HOME</v>
      </c>
      <c r="V183" s="1" t="str">
        <v>MEDIUM</v>
      </c>
      <c r="W183" s="1" t="str">
        <v/>
      </c>
      <c r="X183" s="1" t="str">
        <v/>
      </c>
      <c r="Y183" s="1" t="str">
        <v/>
      </c>
      <c r="Z183" s="1" t="str">
        <v>JO</v>
      </c>
      <c r="AA183" s="1" t="str">
        <v/>
      </c>
      <c r="AB183" s="1" t="str">
        <v/>
      </c>
      <c r="AC183" s="1" t="str">
        <v/>
      </c>
      <c r="AD183" s="1" t="str">
        <v/>
      </c>
      <c r="AE183" s="1" t="str">
        <v/>
      </c>
      <c r="AF183" s="1" t="str">
        <v/>
      </c>
      <c r="AG183" s="1" t="str">
        <v/>
      </c>
      <c r="AH183" s="1" t="str">
        <v/>
      </c>
    </row>
    <row r="184" spans="2:34" x14ac:dyDescent="0.45">
      <c r="B184" s="1" t="str">
        <v>40000</v>
      </c>
      <c r="C184" s="1" t="str">
        <v>Alpine Ski House</v>
      </c>
      <c r="D184" s="1" t="str">
        <v>103176</v>
      </c>
      <c r="E184" s="28" t="str">
        <v>2024-02-19</v>
      </c>
      <c r="F184" s="28" t="str">
        <v>2024-02-19</v>
      </c>
      <c r="G184" s="28" t="str">
        <v>2024-02-19</v>
      </c>
      <c r="H184" s="90">
        <v>250.2</v>
      </c>
      <c r="I184" s="90">
        <v>-250.2</v>
      </c>
      <c r="J184" s="90">
        <v>0</v>
      </c>
      <c r="K184" s="1">
        <v>18</v>
      </c>
      <c r="L184" s="92">
        <v>528</v>
      </c>
      <c r="M184" s="94" t="str">
        <v>Over 150 days</v>
      </c>
      <c r="N184" s="96">
        <v>0</v>
      </c>
      <c r="O184" s="96">
        <v>0</v>
      </c>
      <c r="P184" s="39" t="str">
        <v>40000 - Alpine Ski House</v>
      </c>
      <c r="Q184" s="39" t="str">
        <v>Increase</v>
      </c>
      <c r="R184" s="39" t="str">
        <v>Yes</v>
      </c>
      <c r="T184" s="39" t="str">
        <v>30</v>
      </c>
      <c r="U184" s="1" t="str">
        <v/>
      </c>
      <c r="V184" s="1" t="str">
        <v>SMALL</v>
      </c>
      <c r="W184" s="1" t="str">
        <v/>
      </c>
      <c r="X184" s="1" t="str">
        <v/>
      </c>
      <c r="Y184" s="1" t="str">
        <v/>
      </c>
      <c r="Z184" s="1" t="str">
        <v>JO</v>
      </c>
      <c r="AA184" s="1" t="str">
        <v/>
      </c>
      <c r="AB184" s="1" t="str">
        <v/>
      </c>
      <c r="AC184" s="1" t="str">
        <v/>
      </c>
      <c r="AD184" s="1" t="str">
        <v/>
      </c>
      <c r="AE184" s="1" t="str">
        <v/>
      </c>
      <c r="AF184" s="1" t="str">
        <v/>
      </c>
      <c r="AG184" s="1" t="str">
        <v/>
      </c>
      <c r="AH184" s="1" t="str">
        <v/>
      </c>
    </row>
    <row r="185" spans="2:34" x14ac:dyDescent="0.45">
      <c r="B185" s="1" t="str">
        <v>20000</v>
      </c>
      <c r="C185" s="1" t="str">
        <v>Trey Research</v>
      </c>
      <c r="D185" s="1" t="str">
        <v>103177</v>
      </c>
      <c r="E185" s="28" t="str">
        <v>2024-02-20</v>
      </c>
      <c r="F185" s="28" t="str">
        <v>2024-02-20</v>
      </c>
      <c r="G185" s="28" t="str">
        <v>2024-02-20</v>
      </c>
      <c r="H185" s="90">
        <v>2182.5</v>
      </c>
      <c r="I185" s="90">
        <v>-2182.5</v>
      </c>
      <c r="J185" s="90">
        <v>0</v>
      </c>
      <c r="K185" s="1">
        <v>8</v>
      </c>
      <c r="L185" s="92">
        <v>527</v>
      </c>
      <c r="M185" s="94" t="str">
        <v>Over 150 days</v>
      </c>
      <c r="N185" s="96">
        <v>0</v>
      </c>
      <c r="O185" s="96">
        <v>0</v>
      </c>
      <c r="P185" s="39" t="str">
        <v>20000 - Trey Research</v>
      </c>
      <c r="Q185" s="39" t="str">
        <v>Increase</v>
      </c>
      <c r="R185" s="39" t="str">
        <v>Yes</v>
      </c>
      <c r="T185" s="39" t="str">
        <v>40</v>
      </c>
      <c r="U185" s="1" t="str">
        <v/>
      </c>
      <c r="V185" s="1" t="str">
        <v>LARGE</v>
      </c>
      <c r="W185" s="1" t="str">
        <v/>
      </c>
      <c r="X185" s="1" t="str">
        <v/>
      </c>
      <c r="Y185" s="1" t="str">
        <v/>
      </c>
      <c r="Z185" s="1" t="str">
        <v>JO</v>
      </c>
      <c r="AA185" s="1" t="str">
        <v/>
      </c>
      <c r="AB185" s="1" t="str">
        <v/>
      </c>
      <c r="AC185" s="1" t="str">
        <v/>
      </c>
      <c r="AD185" s="1" t="str">
        <v/>
      </c>
      <c r="AE185" s="1" t="str">
        <v/>
      </c>
      <c r="AF185" s="1" t="str">
        <v/>
      </c>
      <c r="AG185" s="1" t="str">
        <v/>
      </c>
      <c r="AH185" s="1" t="str">
        <v/>
      </c>
    </row>
    <row r="186" spans="2:34" x14ac:dyDescent="0.45">
      <c r="B186" s="1" t="str">
        <v>10000</v>
      </c>
      <c r="C186" s="1" t="str">
        <v>Adatum Corporation</v>
      </c>
      <c r="D186" s="1" t="str">
        <v>103178</v>
      </c>
      <c r="E186" s="28" t="str">
        <v>2024-02-20</v>
      </c>
      <c r="F186" s="28" t="str">
        <v>2024-02-20</v>
      </c>
      <c r="G186" s="28" t="str">
        <v>2024-02-20</v>
      </c>
      <c r="H186" s="90">
        <v>13602.5</v>
      </c>
      <c r="I186" s="90">
        <v>-13602.5</v>
      </c>
      <c r="J186" s="90">
        <v>0</v>
      </c>
      <c r="K186" s="1">
        <v>10</v>
      </c>
      <c r="L186" s="92">
        <v>527</v>
      </c>
      <c r="M186" s="94" t="str">
        <v>Over 150 days</v>
      </c>
      <c r="N186" s="96">
        <v>0</v>
      </c>
      <c r="O186" s="96">
        <v>0</v>
      </c>
      <c r="P186" s="39" t="str">
        <v>10000 - Adatum Corporation</v>
      </c>
      <c r="Q186" s="39" t="str">
        <v>Increase</v>
      </c>
      <c r="R186" s="39" t="str">
        <v>Yes</v>
      </c>
      <c r="T186" s="39" t="str">
        <v>40</v>
      </c>
      <c r="U186" s="1" t="str">
        <v/>
      </c>
      <c r="V186" s="1" t="str">
        <v>MEDIUM</v>
      </c>
      <c r="W186" s="1" t="str">
        <v/>
      </c>
      <c r="X186" s="1" t="str">
        <v/>
      </c>
      <c r="Y186" s="1" t="str">
        <v/>
      </c>
      <c r="Z186" s="1" t="str">
        <v>JO</v>
      </c>
      <c r="AA186" s="1" t="str">
        <v/>
      </c>
      <c r="AB186" s="1" t="str">
        <v/>
      </c>
      <c r="AC186" s="1" t="str">
        <v/>
      </c>
      <c r="AD186" s="1" t="str">
        <v/>
      </c>
      <c r="AE186" s="1" t="str">
        <v/>
      </c>
      <c r="AF186" s="1" t="str">
        <v/>
      </c>
      <c r="AG186" s="1" t="str">
        <v/>
      </c>
      <c r="AH186" s="1" t="str">
        <v/>
      </c>
    </row>
    <row r="187" spans="2:34" x14ac:dyDescent="0.45">
      <c r="B187" s="1" t="str">
        <v>50000</v>
      </c>
      <c r="C187" s="1" t="str">
        <v>Relecloud</v>
      </c>
      <c r="D187" s="1" t="str">
        <v>103179</v>
      </c>
      <c r="E187" s="28" t="str">
        <v>2024-02-21</v>
      </c>
      <c r="F187" s="28" t="str">
        <v>2024-02-21</v>
      </c>
      <c r="G187" s="28" t="str">
        <v>2024-02-21</v>
      </c>
      <c r="H187" s="90">
        <v>3825.75</v>
      </c>
      <c r="I187" s="90">
        <v>-3825.75</v>
      </c>
      <c r="J187" s="90">
        <v>0</v>
      </c>
      <c r="K187" s="1">
        <v>16</v>
      </c>
      <c r="L187" s="92">
        <v>526</v>
      </c>
      <c r="M187" s="94" t="str">
        <v>Over 150 days</v>
      </c>
      <c r="N187" s="96">
        <v>0</v>
      </c>
      <c r="O187" s="96">
        <v>0</v>
      </c>
      <c r="P187" s="39" t="str">
        <v>50000 - Relecloud</v>
      </c>
      <c r="Q187" s="39" t="str">
        <v>Increase</v>
      </c>
      <c r="R187" s="39" t="str">
        <v>Yes</v>
      </c>
      <c r="T187" s="39" t="str">
        <v>40</v>
      </c>
      <c r="U187" s="1" t="str">
        <v>OFFICE</v>
      </c>
      <c r="V187" s="1" t="str">
        <v>MEDIUM</v>
      </c>
      <c r="W187" s="1" t="str">
        <v/>
      </c>
      <c r="X187" s="1" t="str">
        <v/>
      </c>
      <c r="Y187" s="1" t="str">
        <v/>
      </c>
      <c r="Z187" s="1" t="str">
        <v>JO</v>
      </c>
      <c r="AA187" s="1" t="str">
        <v/>
      </c>
      <c r="AB187" s="1" t="str">
        <v/>
      </c>
      <c r="AC187" s="1" t="str">
        <v/>
      </c>
      <c r="AD187" s="1" t="str">
        <v/>
      </c>
      <c r="AE187" s="1" t="str">
        <v/>
      </c>
      <c r="AF187" s="1" t="str">
        <v/>
      </c>
      <c r="AG187" s="1" t="str">
        <v/>
      </c>
      <c r="AH187" s="1" t="str">
        <v/>
      </c>
    </row>
    <row r="188" spans="2:34" x14ac:dyDescent="0.45">
      <c r="B188" s="1" t="str">
        <v>40000</v>
      </c>
      <c r="C188" s="1" t="str">
        <v>Alpine Ski House</v>
      </c>
      <c r="D188" s="1" t="str">
        <v>103180</v>
      </c>
      <c r="E188" s="28" t="str">
        <v>2024-02-23</v>
      </c>
      <c r="F188" s="28" t="str">
        <v>2024-02-23</v>
      </c>
      <c r="G188" s="28" t="str">
        <v>2024-03-23</v>
      </c>
      <c r="H188" s="90">
        <v>2617.5</v>
      </c>
      <c r="I188" s="90">
        <v>0</v>
      </c>
      <c r="J188" s="90">
        <v>2617.5</v>
      </c>
      <c r="K188" s="1">
        <v>18</v>
      </c>
      <c r="L188" s="92">
        <v>524</v>
      </c>
      <c r="M188" s="94" t="str">
        <v>Over 150 days</v>
      </c>
      <c r="N188" s="96">
        <v>1</v>
      </c>
      <c r="O188" s="96">
        <v>5.8992815159677268E-2</v>
      </c>
      <c r="P188" s="39" t="str">
        <v>40000 - Alpine Ski House</v>
      </c>
      <c r="Q188" s="39" t="str">
        <v>Increase</v>
      </c>
      <c r="R188" s="39" t="str">
        <v>Yes</v>
      </c>
      <c r="T188" s="39" t="str">
        <v>30</v>
      </c>
      <c r="U188" s="1" t="str">
        <v/>
      </c>
      <c r="V188" s="1" t="str">
        <v>SMALL</v>
      </c>
      <c r="W188" s="1" t="str">
        <v/>
      </c>
      <c r="X188" s="1" t="str">
        <v/>
      </c>
      <c r="Y188" s="1" t="str">
        <v/>
      </c>
      <c r="Z188" s="1" t="str">
        <v>JO</v>
      </c>
      <c r="AA188" s="1" t="str">
        <v/>
      </c>
      <c r="AB188" s="1" t="str">
        <v/>
      </c>
      <c r="AC188" s="1" t="str">
        <v/>
      </c>
      <c r="AD188" s="1" t="str">
        <v/>
      </c>
      <c r="AE188" s="1" t="str">
        <v/>
      </c>
      <c r="AF188" s="1" t="str">
        <v/>
      </c>
      <c r="AG188" s="1" t="str">
        <v/>
      </c>
      <c r="AH188" s="1" t="str">
        <v/>
      </c>
    </row>
    <row r="189" spans="2:34" x14ac:dyDescent="0.45">
      <c r="B189" s="1" t="str">
        <v>20000</v>
      </c>
      <c r="C189" s="1" t="str">
        <v>Trey Research</v>
      </c>
      <c r="D189" s="1" t="str">
        <v>103181</v>
      </c>
      <c r="E189" s="28" t="str">
        <v>2024-02-24</v>
      </c>
      <c r="F189" s="28" t="str">
        <v>2024-02-24</v>
      </c>
      <c r="G189" s="28" t="str">
        <v>2024-03-09</v>
      </c>
      <c r="H189" s="90">
        <v>938.25</v>
      </c>
      <c r="I189" s="90">
        <v>0</v>
      </c>
      <c r="J189" s="90">
        <v>938.25</v>
      </c>
      <c r="K189" s="1">
        <v>8</v>
      </c>
      <c r="L189" s="92">
        <v>523</v>
      </c>
      <c r="M189" s="94" t="str">
        <v>Over 150 days</v>
      </c>
      <c r="N189" s="96">
        <v>0.39999914735060516</v>
      </c>
      <c r="O189" s="96">
        <v>2.1146135176147926E-2</v>
      </c>
      <c r="P189" s="39" t="str">
        <v>20000 - Trey Research</v>
      </c>
      <c r="Q189" s="39" t="str">
        <v>Increase</v>
      </c>
      <c r="R189" s="39" t="str">
        <v>Yes</v>
      </c>
      <c r="T189" s="39" t="str">
        <v>40</v>
      </c>
      <c r="U189" s="1" t="str">
        <v/>
      </c>
      <c r="V189" s="1" t="str">
        <v>LARGE</v>
      </c>
      <c r="W189" s="1" t="str">
        <v/>
      </c>
      <c r="X189" s="1" t="str">
        <v/>
      </c>
      <c r="Y189" s="1" t="str">
        <v/>
      </c>
      <c r="Z189" s="1" t="str">
        <v>JO</v>
      </c>
      <c r="AA189" s="1" t="str">
        <v/>
      </c>
      <c r="AB189" s="1" t="str">
        <v/>
      </c>
      <c r="AC189" s="1" t="str">
        <v/>
      </c>
      <c r="AD189" s="1" t="str">
        <v/>
      </c>
      <c r="AE189" s="1" t="str">
        <v/>
      </c>
      <c r="AF189" s="1" t="str">
        <v/>
      </c>
      <c r="AG189" s="1" t="str">
        <v/>
      </c>
      <c r="AH189" s="1" t="str">
        <v/>
      </c>
    </row>
    <row r="190" spans="2:34" x14ac:dyDescent="0.45">
      <c r="B190" s="1" t="str">
        <v>30000</v>
      </c>
      <c r="C190" s="1" t="str">
        <v>School of Fine Art</v>
      </c>
      <c r="D190" s="1" t="str">
        <v>103182</v>
      </c>
      <c r="E190" s="28" t="str">
        <v>2024-02-24</v>
      </c>
      <c r="F190" s="28" t="str">
        <v>2024-02-24</v>
      </c>
      <c r="G190" s="28" t="str">
        <v>2024-02-29</v>
      </c>
      <c r="H190" s="90">
        <v>9904.7000000000007</v>
      </c>
      <c r="I190" s="90">
        <v>0</v>
      </c>
      <c r="J190" s="90">
        <v>9904.7000000000007</v>
      </c>
      <c r="K190" s="1">
        <v>13</v>
      </c>
      <c r="L190" s="92">
        <v>523</v>
      </c>
      <c r="M190" s="94" t="str">
        <v>Over 150 days</v>
      </c>
      <c r="N190" s="96">
        <v>0.30341284695949983</v>
      </c>
      <c r="O190" s="96">
        <v>0.22323061559199828</v>
      </c>
      <c r="P190" s="39" t="str">
        <v>30000 - School of Fine Art</v>
      </c>
      <c r="Q190" s="39" t="str">
        <v>Increase</v>
      </c>
      <c r="R190" s="39" t="str">
        <v>Yes</v>
      </c>
      <c r="T190" s="39" t="str">
        <v>70</v>
      </c>
      <c r="U190" s="1" t="str">
        <v>HOME</v>
      </c>
      <c r="V190" s="1" t="str">
        <v>MEDIUM</v>
      </c>
      <c r="W190" s="1" t="str">
        <v/>
      </c>
      <c r="X190" s="1" t="str">
        <v/>
      </c>
      <c r="Y190" s="1" t="str">
        <v/>
      </c>
      <c r="Z190" s="1" t="str">
        <v>JO</v>
      </c>
      <c r="AA190" s="1" t="str">
        <v/>
      </c>
      <c r="AB190" s="1" t="str">
        <v/>
      </c>
      <c r="AC190" s="1" t="str">
        <v/>
      </c>
      <c r="AD190" s="1" t="str">
        <v/>
      </c>
      <c r="AE190" s="1" t="str">
        <v/>
      </c>
      <c r="AF190" s="1" t="str">
        <v/>
      </c>
      <c r="AG190" s="1" t="str">
        <v/>
      </c>
      <c r="AH190" s="1" t="str">
        <v/>
      </c>
    </row>
    <row r="191" spans="2:34" x14ac:dyDescent="0.45">
      <c r="B191" s="1" t="str">
        <v>30000</v>
      </c>
      <c r="C191" s="1" t="str">
        <v>School of Fine Art</v>
      </c>
      <c r="D191" s="1" t="str">
        <v>103183</v>
      </c>
      <c r="E191" s="28" t="str">
        <v>2024-02-28</v>
      </c>
      <c r="F191" s="28" t="str">
        <v>2024-02-28</v>
      </c>
      <c r="G191" s="28" t="str">
        <v>2024-02-29</v>
      </c>
      <c r="H191" s="90">
        <v>1729.8</v>
      </c>
      <c r="I191" s="90">
        <v>0</v>
      </c>
      <c r="J191" s="90">
        <v>1729.8</v>
      </c>
      <c r="K191" s="1">
        <v>13</v>
      </c>
      <c r="L191" s="92">
        <v>519</v>
      </c>
      <c r="M191" s="94" t="str">
        <v>Over 150 days</v>
      </c>
      <c r="N191" s="96">
        <v>5.2989342703014003E-2</v>
      </c>
      <c r="O191" s="96">
        <v>3.8985968161684717E-2</v>
      </c>
      <c r="P191" s="39" t="str">
        <v>30000 - School of Fine Art</v>
      </c>
      <c r="Q191" s="39" t="str">
        <v>Increase</v>
      </c>
      <c r="R191" s="39" t="str">
        <v>Yes</v>
      </c>
      <c r="T191" s="39" t="str">
        <v>70</v>
      </c>
      <c r="U191" s="1" t="str">
        <v>HOME</v>
      </c>
      <c r="V191" s="1" t="str">
        <v>MEDIUM</v>
      </c>
      <c r="W191" s="1" t="str">
        <v/>
      </c>
      <c r="X191" s="1" t="str">
        <v/>
      </c>
      <c r="Y191" s="1" t="str">
        <v/>
      </c>
      <c r="Z191" s="1" t="str">
        <v>JO</v>
      </c>
      <c r="AA191" s="1" t="str">
        <v/>
      </c>
      <c r="AB191" s="1" t="str">
        <v/>
      </c>
      <c r="AC191" s="1" t="str">
        <v/>
      </c>
      <c r="AD191" s="1" t="str">
        <v/>
      </c>
      <c r="AE191" s="1" t="str">
        <v/>
      </c>
      <c r="AF191" s="1" t="str">
        <v/>
      </c>
      <c r="AG191" s="1" t="str">
        <v/>
      </c>
      <c r="AH191" s="1" t="str">
        <v/>
      </c>
    </row>
    <row r="192" spans="2:34" x14ac:dyDescent="0.45">
      <c r="B192" s="1" t="str">
        <v>50000</v>
      </c>
      <c r="C192" s="1" t="str">
        <v>Relecloud</v>
      </c>
      <c r="D192" s="1" t="str">
        <v>103184</v>
      </c>
      <c r="E192" s="28" t="str">
        <v>2024-02-28</v>
      </c>
      <c r="F192" s="28" t="str">
        <v>2024-02-28</v>
      </c>
      <c r="G192" s="28" t="str">
        <v>2024-03-13</v>
      </c>
      <c r="H192" s="90">
        <v>2202</v>
      </c>
      <c r="I192" s="90">
        <v>0</v>
      </c>
      <c r="J192" s="90">
        <v>2202</v>
      </c>
      <c r="K192" s="1">
        <v>16</v>
      </c>
      <c r="L192" s="92">
        <v>519</v>
      </c>
      <c r="M192" s="94" t="str">
        <v>Over 150 days</v>
      </c>
      <c r="N192" s="96">
        <v>0.3256250018484616</v>
      </c>
      <c r="O192" s="96">
        <v>4.9628339630032228E-2</v>
      </c>
      <c r="P192" s="39" t="str">
        <v>50000 - Relecloud</v>
      </c>
      <c r="Q192" s="39" t="str">
        <v>Increase</v>
      </c>
      <c r="R192" s="39" t="str">
        <v>Yes</v>
      </c>
      <c r="T192" s="39" t="str">
        <v>40</v>
      </c>
      <c r="U192" s="1" t="str">
        <v>OFFICE</v>
      </c>
      <c r="V192" s="1" t="str">
        <v>MEDIUM</v>
      </c>
      <c r="W192" s="1" t="str">
        <v/>
      </c>
      <c r="X192" s="1" t="str">
        <v/>
      </c>
      <c r="Y192" s="1" t="str">
        <v/>
      </c>
      <c r="Z192" s="1" t="str">
        <v>JO</v>
      </c>
      <c r="AA192" s="1" t="str">
        <v/>
      </c>
      <c r="AB192" s="1" t="str">
        <v/>
      </c>
      <c r="AC192" s="1" t="str">
        <v/>
      </c>
      <c r="AD192" s="1" t="str">
        <v/>
      </c>
      <c r="AE192" s="1" t="str">
        <v/>
      </c>
      <c r="AF192" s="1" t="str">
        <v/>
      </c>
      <c r="AG192" s="1" t="str">
        <v/>
      </c>
      <c r="AH192" s="1" t="str">
        <v/>
      </c>
    </row>
    <row r="193" spans="2:34" x14ac:dyDescent="0.45">
      <c r="B193" s="1" t="str">
        <v>20000</v>
      </c>
      <c r="C193" s="1" t="str">
        <v>Trey Research</v>
      </c>
      <c r="D193" s="1" t="str">
        <v>103185</v>
      </c>
      <c r="E193" s="28" t="str">
        <v>2024-03-16</v>
      </c>
      <c r="F193" s="28" t="str">
        <v>2024-03-16</v>
      </c>
      <c r="G193" s="28" t="str">
        <v>2024-03-16</v>
      </c>
      <c r="H193" s="90">
        <v>178</v>
      </c>
      <c r="I193" s="90">
        <v>-178</v>
      </c>
      <c r="J193" s="90">
        <v>0</v>
      </c>
      <c r="K193" s="1">
        <v>8</v>
      </c>
      <c r="L193" s="92">
        <v>502</v>
      </c>
      <c r="M193" s="94" t="str">
        <v>Over 150 days</v>
      </c>
      <c r="N193" s="96">
        <v>0</v>
      </c>
      <c r="O193" s="96">
        <v>0</v>
      </c>
      <c r="P193" s="39" t="str">
        <v>20000 - Trey Research</v>
      </c>
      <c r="Q193" s="39" t="str">
        <v>Increase</v>
      </c>
      <c r="R193" s="39" t="str">
        <v>Yes</v>
      </c>
      <c r="T193" s="39" t="str">
        <v>40</v>
      </c>
      <c r="U193" s="1" t="str">
        <v/>
      </c>
      <c r="V193" s="1" t="str">
        <v>LARGE</v>
      </c>
      <c r="W193" s="1" t="str">
        <v/>
      </c>
      <c r="X193" s="1" t="str">
        <v/>
      </c>
      <c r="Y193" s="1" t="str">
        <v/>
      </c>
      <c r="Z193" s="1" t="str">
        <v>JO</v>
      </c>
      <c r="AA193" s="1" t="str">
        <v/>
      </c>
      <c r="AB193" s="1" t="str">
        <v/>
      </c>
      <c r="AC193" s="1" t="str">
        <v/>
      </c>
      <c r="AD193" s="1" t="str">
        <v/>
      </c>
      <c r="AE193" s="1" t="str">
        <v/>
      </c>
      <c r="AF193" s="1" t="str">
        <v/>
      </c>
      <c r="AG193" s="1" t="str">
        <v/>
      </c>
      <c r="AH193" s="1" t="str">
        <v/>
      </c>
    </row>
    <row r="194" spans="2:34" x14ac:dyDescent="0.45">
      <c r="B194" s="1" t="str">
        <v>10000</v>
      </c>
      <c r="C194" s="1" t="str">
        <v>Adatum Corporation</v>
      </c>
      <c r="D194" s="1" t="str">
        <v>103186</v>
      </c>
      <c r="E194" s="28" t="str">
        <v>2024-03-17</v>
      </c>
      <c r="F194" s="28" t="str">
        <v>2024-03-17</v>
      </c>
      <c r="G194" s="28" t="str">
        <v>2024-03-17</v>
      </c>
      <c r="H194" s="90">
        <v>781.88</v>
      </c>
      <c r="I194" s="90">
        <v>-781.88</v>
      </c>
      <c r="J194" s="90">
        <v>0</v>
      </c>
      <c r="K194" s="1">
        <v>10</v>
      </c>
      <c r="L194" s="92">
        <v>501</v>
      </c>
      <c r="M194" s="94" t="str">
        <v>Over 150 days</v>
      </c>
      <c r="N194" s="96">
        <v>0</v>
      </c>
      <c r="O194" s="96">
        <v>0</v>
      </c>
      <c r="P194" s="39" t="str">
        <v>10000 - Adatum Corporation</v>
      </c>
      <c r="Q194" s="39" t="str">
        <v>Increase</v>
      </c>
      <c r="R194" s="39" t="str">
        <v>Yes</v>
      </c>
      <c r="T194" s="39" t="str">
        <v>40</v>
      </c>
      <c r="U194" s="1" t="str">
        <v/>
      </c>
      <c r="V194" s="1" t="str">
        <v>MEDIUM</v>
      </c>
      <c r="W194" s="1" t="str">
        <v/>
      </c>
      <c r="X194" s="1" t="str">
        <v/>
      </c>
      <c r="Y194" s="1" t="str">
        <v/>
      </c>
      <c r="Z194" s="1" t="str">
        <v>JO</v>
      </c>
      <c r="AA194" s="1" t="str">
        <v/>
      </c>
      <c r="AB194" s="1" t="str">
        <v/>
      </c>
      <c r="AC194" s="1" t="str">
        <v/>
      </c>
      <c r="AD194" s="1" t="str">
        <v/>
      </c>
      <c r="AE194" s="1" t="str">
        <v/>
      </c>
      <c r="AF194" s="1" t="str">
        <v/>
      </c>
      <c r="AG194" s="1" t="str">
        <v/>
      </c>
      <c r="AH194" s="1" t="str">
        <v/>
      </c>
    </row>
    <row r="195" spans="2:34" x14ac:dyDescent="0.45">
      <c r="B195" s="1" t="str">
        <v>30000</v>
      </c>
      <c r="C195" s="1" t="str">
        <v>School of Fine Art</v>
      </c>
      <c r="D195" s="1" t="str">
        <v>103187</v>
      </c>
      <c r="E195" s="28" t="str">
        <v>2024-03-18</v>
      </c>
      <c r="F195" s="28" t="str">
        <v>2024-03-18</v>
      </c>
      <c r="G195" s="28" t="str">
        <v>2024-03-18</v>
      </c>
      <c r="H195" s="90">
        <v>250.2</v>
      </c>
      <c r="I195" s="90">
        <v>-250.2</v>
      </c>
      <c r="J195" s="90">
        <v>0</v>
      </c>
      <c r="K195" s="1">
        <v>13</v>
      </c>
      <c r="L195" s="92">
        <v>500</v>
      </c>
      <c r="M195" s="94" t="str">
        <v>Over 150 days</v>
      </c>
      <c r="N195" s="96">
        <v>0</v>
      </c>
      <c r="O195" s="96">
        <v>0</v>
      </c>
      <c r="P195" s="39" t="str">
        <v>30000 - School of Fine Art</v>
      </c>
      <c r="Q195" s="39" t="str">
        <v>Increase</v>
      </c>
      <c r="R195" s="39" t="str">
        <v>Yes</v>
      </c>
      <c r="T195" s="39" t="str">
        <v>70</v>
      </c>
      <c r="U195" s="1" t="str">
        <v>HOME</v>
      </c>
      <c r="V195" s="1" t="str">
        <v>MEDIUM</v>
      </c>
      <c r="W195" s="1" t="str">
        <v/>
      </c>
      <c r="X195" s="1" t="str">
        <v/>
      </c>
      <c r="Y195" s="1" t="str">
        <v/>
      </c>
      <c r="Z195" s="1" t="str">
        <v>JO</v>
      </c>
      <c r="AA195" s="1" t="str">
        <v/>
      </c>
      <c r="AB195" s="1" t="str">
        <v/>
      </c>
      <c r="AC195" s="1" t="str">
        <v/>
      </c>
      <c r="AD195" s="1" t="str">
        <v/>
      </c>
      <c r="AE195" s="1" t="str">
        <v/>
      </c>
      <c r="AF195" s="1" t="str">
        <v/>
      </c>
      <c r="AG195" s="1" t="str">
        <v/>
      </c>
      <c r="AH195" s="1" t="str">
        <v/>
      </c>
    </row>
    <row r="196" spans="2:34" x14ac:dyDescent="0.45">
      <c r="B196" s="1" t="str">
        <v>50000</v>
      </c>
      <c r="C196" s="1" t="str">
        <v>Relecloud</v>
      </c>
      <c r="D196" s="1" t="str">
        <v>103188</v>
      </c>
      <c r="E196" s="28" t="str">
        <v>2024-03-19</v>
      </c>
      <c r="F196" s="28" t="str">
        <v>2024-03-19</v>
      </c>
      <c r="G196" s="28" t="str">
        <v>2024-03-19</v>
      </c>
      <c r="H196" s="90">
        <v>308.25</v>
      </c>
      <c r="I196" s="90">
        <v>-308.25</v>
      </c>
      <c r="J196" s="90">
        <v>0</v>
      </c>
      <c r="K196" s="1">
        <v>16</v>
      </c>
      <c r="L196" s="92">
        <v>499</v>
      </c>
      <c r="M196" s="94" t="str">
        <v>Over 150 days</v>
      </c>
      <c r="N196" s="96">
        <v>0</v>
      </c>
      <c r="O196" s="96">
        <v>0</v>
      </c>
      <c r="P196" s="39" t="str">
        <v>50000 - Relecloud</v>
      </c>
      <c r="Q196" s="39" t="str">
        <v>Increase</v>
      </c>
      <c r="R196" s="39" t="str">
        <v>Yes</v>
      </c>
      <c r="T196" s="39" t="str">
        <v>40</v>
      </c>
      <c r="U196" s="1" t="str">
        <v>OFFICE</v>
      </c>
      <c r="V196" s="1" t="str">
        <v>MEDIUM</v>
      </c>
      <c r="W196" s="1" t="str">
        <v/>
      </c>
      <c r="X196" s="1" t="str">
        <v/>
      </c>
      <c r="Y196" s="1" t="str">
        <v/>
      </c>
      <c r="Z196" s="1" t="str">
        <v>JO</v>
      </c>
      <c r="AA196" s="1" t="str">
        <v/>
      </c>
      <c r="AB196" s="1" t="str">
        <v/>
      </c>
      <c r="AC196" s="1" t="str">
        <v/>
      </c>
      <c r="AD196" s="1" t="str">
        <v/>
      </c>
      <c r="AE196" s="1" t="str">
        <v/>
      </c>
      <c r="AF196" s="1" t="str">
        <v/>
      </c>
      <c r="AG196" s="1" t="str">
        <v/>
      </c>
      <c r="AH196" s="1" t="str">
        <v/>
      </c>
    </row>
    <row r="197" spans="2:34" x14ac:dyDescent="0.45">
      <c r="B197" s="1" t="str">
        <v>40000</v>
      </c>
      <c r="C197" s="1" t="str">
        <v>Alpine Ski House</v>
      </c>
      <c r="D197" s="1" t="str">
        <v>103189</v>
      </c>
      <c r="E197" s="28" t="str">
        <v>2024-03-20</v>
      </c>
      <c r="F197" s="28" t="str">
        <v>2024-03-20</v>
      </c>
      <c r="G197" s="28" t="str">
        <v>2024-03-20</v>
      </c>
      <c r="H197" s="90">
        <v>250.2</v>
      </c>
      <c r="I197" s="90">
        <v>-250.2</v>
      </c>
      <c r="J197" s="90">
        <v>0</v>
      </c>
      <c r="K197" s="1">
        <v>18</v>
      </c>
      <c r="L197" s="92">
        <v>498</v>
      </c>
      <c r="M197" s="94" t="str">
        <v>Over 150 days</v>
      </c>
      <c r="N197" s="96">
        <v>0</v>
      </c>
      <c r="O197" s="96">
        <v>0</v>
      </c>
      <c r="P197" s="39" t="str">
        <v>40000 - Alpine Ski House</v>
      </c>
      <c r="Q197" s="39" t="str">
        <v>Increase</v>
      </c>
      <c r="R197" s="39" t="str">
        <v>Yes</v>
      </c>
      <c r="T197" s="39" t="str">
        <v>30</v>
      </c>
      <c r="U197" s="1" t="str">
        <v/>
      </c>
      <c r="V197" s="1" t="str">
        <v>SMALL</v>
      </c>
      <c r="W197" s="1" t="str">
        <v/>
      </c>
      <c r="X197" s="1" t="str">
        <v/>
      </c>
      <c r="Y197" s="1" t="str">
        <v/>
      </c>
      <c r="Z197" s="1" t="str">
        <v>JO</v>
      </c>
      <c r="AA197" s="1" t="str">
        <v/>
      </c>
      <c r="AB197" s="1" t="str">
        <v/>
      </c>
      <c r="AC197" s="1" t="str">
        <v/>
      </c>
      <c r="AD197" s="1" t="str">
        <v/>
      </c>
      <c r="AE197" s="1" t="str">
        <v/>
      </c>
      <c r="AF197" s="1" t="str">
        <v/>
      </c>
      <c r="AG197" s="1" t="str">
        <v/>
      </c>
      <c r="AH197" s="1" t="str">
        <v/>
      </c>
    </row>
    <row r="198" spans="2:34" x14ac:dyDescent="0.45">
      <c r="B198" s="1" t="str">
        <v>20000</v>
      </c>
      <c r="C198" s="1" t="str">
        <v>Trey Research</v>
      </c>
      <c r="D198" s="1" t="str">
        <v>103190</v>
      </c>
      <c r="E198" s="28" t="str">
        <v>2024-03-21</v>
      </c>
      <c r="F198" s="28" t="str">
        <v>2024-03-21</v>
      </c>
      <c r="G198" s="28" t="str">
        <v>2024-03-21</v>
      </c>
      <c r="H198" s="90">
        <v>2493</v>
      </c>
      <c r="I198" s="90">
        <v>-2493</v>
      </c>
      <c r="J198" s="90">
        <v>0</v>
      </c>
      <c r="K198" s="1">
        <v>8</v>
      </c>
      <c r="L198" s="92">
        <v>497</v>
      </c>
      <c r="M198" s="94" t="str">
        <v>Over 150 days</v>
      </c>
      <c r="N198" s="96">
        <v>0</v>
      </c>
      <c r="O198" s="96">
        <v>0</v>
      </c>
      <c r="P198" s="39" t="str">
        <v>20000 - Trey Research</v>
      </c>
      <c r="Q198" s="39" t="str">
        <v>Increase</v>
      </c>
      <c r="R198" s="39" t="str">
        <v>Yes</v>
      </c>
      <c r="T198" s="39" t="str">
        <v>40</v>
      </c>
      <c r="U198" s="1" t="str">
        <v/>
      </c>
      <c r="V198" s="1" t="str">
        <v>LARGE</v>
      </c>
      <c r="W198" s="1" t="str">
        <v/>
      </c>
      <c r="X198" s="1" t="str">
        <v/>
      </c>
      <c r="Y198" s="1" t="str">
        <v/>
      </c>
      <c r="Z198" s="1" t="str">
        <v>JO</v>
      </c>
      <c r="AA198" s="1" t="str">
        <v/>
      </c>
      <c r="AB198" s="1" t="str">
        <v/>
      </c>
      <c r="AC198" s="1" t="str">
        <v/>
      </c>
      <c r="AD198" s="1" t="str">
        <v/>
      </c>
      <c r="AE198" s="1" t="str">
        <v/>
      </c>
      <c r="AF198" s="1" t="str">
        <v/>
      </c>
      <c r="AG198" s="1" t="str">
        <v/>
      </c>
      <c r="AH198" s="1" t="str">
        <v/>
      </c>
    </row>
    <row r="199" spans="2:34" x14ac:dyDescent="0.45">
      <c r="B199" s="1" t="str">
        <v>10000</v>
      </c>
      <c r="C199" s="1" t="str">
        <v>Adatum Corporation</v>
      </c>
      <c r="D199" s="1" t="str">
        <v>103191</v>
      </c>
      <c r="E199" s="28" t="str">
        <v>2024-03-21</v>
      </c>
      <c r="F199" s="28" t="str">
        <v>2024-03-21</v>
      </c>
      <c r="G199" s="28" t="str">
        <v>2024-03-21</v>
      </c>
      <c r="H199" s="90">
        <v>16513.5</v>
      </c>
      <c r="I199" s="90">
        <v>-16513.5</v>
      </c>
      <c r="J199" s="90">
        <v>0</v>
      </c>
      <c r="K199" s="1">
        <v>10</v>
      </c>
      <c r="L199" s="92">
        <v>497</v>
      </c>
      <c r="M199" s="94" t="str">
        <v>Over 150 days</v>
      </c>
      <c r="N199" s="96">
        <v>0</v>
      </c>
      <c r="O199" s="96">
        <v>0</v>
      </c>
      <c r="P199" s="39" t="str">
        <v>10000 - Adatum Corporation</v>
      </c>
      <c r="Q199" s="39" t="str">
        <v>Increase</v>
      </c>
      <c r="R199" s="39" t="str">
        <v>Yes</v>
      </c>
      <c r="T199" s="39" t="str">
        <v>40</v>
      </c>
      <c r="U199" s="1" t="str">
        <v/>
      </c>
      <c r="V199" s="1" t="str">
        <v>MEDIUM</v>
      </c>
      <c r="W199" s="1" t="str">
        <v/>
      </c>
      <c r="X199" s="1" t="str">
        <v/>
      </c>
      <c r="Y199" s="1" t="str">
        <v/>
      </c>
      <c r="Z199" s="1" t="str">
        <v>JO</v>
      </c>
      <c r="AA199" s="1" t="str">
        <v/>
      </c>
      <c r="AB199" s="1" t="str">
        <v/>
      </c>
      <c r="AC199" s="1" t="str">
        <v/>
      </c>
      <c r="AD199" s="1" t="str">
        <v/>
      </c>
      <c r="AE199" s="1" t="str">
        <v/>
      </c>
      <c r="AF199" s="1" t="str">
        <v/>
      </c>
      <c r="AG199" s="1" t="str">
        <v/>
      </c>
      <c r="AH199" s="1" t="str">
        <v/>
      </c>
    </row>
    <row r="200" spans="2:34" x14ac:dyDescent="0.45">
      <c r="B200" s="1" t="str">
        <v>50000</v>
      </c>
      <c r="C200" s="1" t="str">
        <v>Relecloud</v>
      </c>
      <c r="D200" s="1" t="str">
        <v>103192</v>
      </c>
      <c r="E200" s="28" t="str">
        <v>2024-03-23</v>
      </c>
      <c r="F200" s="28" t="str">
        <v>2024-03-23</v>
      </c>
      <c r="G200" s="28" t="str">
        <v>2024-03-23</v>
      </c>
      <c r="H200" s="90">
        <v>3517.5</v>
      </c>
      <c r="I200" s="90">
        <v>-3517.5</v>
      </c>
      <c r="J200" s="90">
        <v>0</v>
      </c>
      <c r="K200" s="1">
        <v>16</v>
      </c>
      <c r="L200" s="92">
        <v>495</v>
      </c>
      <c r="M200" s="94" t="str">
        <v>Over 150 days</v>
      </c>
      <c r="N200" s="96">
        <v>0</v>
      </c>
      <c r="O200" s="96">
        <v>0</v>
      </c>
      <c r="P200" s="39" t="str">
        <v>50000 - Relecloud</v>
      </c>
      <c r="Q200" s="39" t="str">
        <v>Increase</v>
      </c>
      <c r="R200" s="39" t="str">
        <v>Yes</v>
      </c>
      <c r="T200" s="39" t="str">
        <v>40</v>
      </c>
      <c r="U200" s="1" t="str">
        <v>OFFICE</v>
      </c>
      <c r="V200" s="1" t="str">
        <v>MEDIUM</v>
      </c>
      <c r="W200" s="1" t="str">
        <v/>
      </c>
      <c r="X200" s="1" t="str">
        <v/>
      </c>
      <c r="Y200" s="1" t="str">
        <v/>
      </c>
      <c r="Z200" s="1" t="str">
        <v>JO</v>
      </c>
      <c r="AA200" s="1" t="str">
        <v/>
      </c>
      <c r="AB200" s="1" t="str">
        <v/>
      </c>
      <c r="AC200" s="1" t="str">
        <v/>
      </c>
      <c r="AD200" s="1" t="str">
        <v/>
      </c>
      <c r="AE200" s="1" t="str">
        <v/>
      </c>
      <c r="AF200" s="1" t="str">
        <v/>
      </c>
      <c r="AG200" s="1" t="str">
        <v/>
      </c>
      <c r="AH200" s="1" t="str">
        <v/>
      </c>
    </row>
    <row r="201" spans="2:34" x14ac:dyDescent="0.45">
      <c r="B201" s="1" t="str">
        <v>30000</v>
      </c>
      <c r="C201" s="1" t="str">
        <v>School of Fine Art</v>
      </c>
      <c r="D201" s="1" t="str">
        <v>103193</v>
      </c>
      <c r="E201" s="28" t="str">
        <v>2024-03-24</v>
      </c>
      <c r="F201" s="28" t="str">
        <v>2024-03-24</v>
      </c>
      <c r="G201" s="28" t="str">
        <v>2024-03-24</v>
      </c>
      <c r="H201" s="90">
        <v>427.2</v>
      </c>
      <c r="I201" s="90">
        <v>-427.2</v>
      </c>
      <c r="J201" s="90">
        <v>0</v>
      </c>
      <c r="K201" s="1">
        <v>13</v>
      </c>
      <c r="L201" s="92">
        <v>494</v>
      </c>
      <c r="M201" s="94" t="str">
        <v>Over 150 days</v>
      </c>
      <c r="N201" s="96">
        <v>0</v>
      </c>
      <c r="O201" s="96">
        <v>0</v>
      </c>
      <c r="P201" s="39" t="str">
        <v>30000 - School of Fine Art</v>
      </c>
      <c r="Q201" s="39" t="str">
        <v>Increase</v>
      </c>
      <c r="R201" s="39" t="str">
        <v>Yes</v>
      </c>
      <c r="T201" s="39" t="str">
        <v>70</v>
      </c>
      <c r="U201" s="1" t="str">
        <v>HOME</v>
      </c>
      <c r="V201" s="1" t="str">
        <v>MEDIUM</v>
      </c>
      <c r="W201" s="1" t="str">
        <v/>
      </c>
      <c r="X201" s="1" t="str">
        <v/>
      </c>
      <c r="Y201" s="1" t="str">
        <v/>
      </c>
      <c r="Z201" s="1" t="str">
        <v>JO</v>
      </c>
      <c r="AA201" s="1" t="str">
        <v/>
      </c>
      <c r="AB201" s="1" t="str">
        <v/>
      </c>
      <c r="AC201" s="1" t="str">
        <v/>
      </c>
      <c r="AD201" s="1" t="str">
        <v/>
      </c>
      <c r="AE201" s="1" t="str">
        <v/>
      </c>
      <c r="AF201" s="1" t="str">
        <v/>
      </c>
      <c r="AG201" s="1" t="str">
        <v/>
      </c>
      <c r="AH201" s="1" t="str">
        <v/>
      </c>
    </row>
    <row r="202" spans="2:34" x14ac:dyDescent="0.45">
      <c r="B202" s="1" t="str">
        <v>40000</v>
      </c>
      <c r="C202" s="1" t="str">
        <v>Alpine Ski House</v>
      </c>
      <c r="D202" s="1" t="str">
        <v>103194</v>
      </c>
      <c r="E202" s="28" t="str">
        <v>2024-03-24</v>
      </c>
      <c r="F202" s="28" t="str">
        <v>2024-03-24</v>
      </c>
      <c r="G202" s="28" t="str">
        <v>2024-03-24</v>
      </c>
      <c r="H202" s="90">
        <v>2987.4</v>
      </c>
      <c r="I202" s="90">
        <v>-2987.4</v>
      </c>
      <c r="J202" s="90">
        <v>0</v>
      </c>
      <c r="K202" s="1">
        <v>18</v>
      </c>
      <c r="L202" s="92">
        <v>494</v>
      </c>
      <c r="M202" s="94" t="str">
        <v>Over 150 days</v>
      </c>
      <c r="N202" s="96">
        <v>0</v>
      </c>
      <c r="O202" s="96">
        <v>0</v>
      </c>
      <c r="P202" s="39" t="str">
        <v>40000 - Alpine Ski House</v>
      </c>
      <c r="Q202" s="39" t="str">
        <v>Increase</v>
      </c>
      <c r="R202" s="39" t="str">
        <v>Yes</v>
      </c>
      <c r="T202" s="39" t="str">
        <v>30</v>
      </c>
      <c r="U202" s="1" t="str">
        <v/>
      </c>
      <c r="V202" s="1" t="str">
        <v>SMALL</v>
      </c>
      <c r="W202" s="1" t="str">
        <v/>
      </c>
      <c r="X202" s="1" t="str">
        <v/>
      </c>
      <c r="Y202" s="1" t="str">
        <v/>
      </c>
      <c r="Z202" s="1" t="str">
        <v>JO</v>
      </c>
      <c r="AA202" s="1" t="str">
        <v/>
      </c>
      <c r="AB202" s="1" t="str">
        <v/>
      </c>
      <c r="AC202" s="1" t="str">
        <v/>
      </c>
      <c r="AD202" s="1" t="str">
        <v/>
      </c>
      <c r="AE202" s="1" t="str">
        <v/>
      </c>
      <c r="AF202" s="1" t="str">
        <v/>
      </c>
      <c r="AG202" s="1" t="str">
        <v/>
      </c>
      <c r="AH202" s="1" t="str">
        <v/>
      </c>
    </row>
    <row r="203" spans="2:34" x14ac:dyDescent="0.45">
      <c r="B203" s="1" t="str">
        <v>20000</v>
      </c>
      <c r="C203" s="1" t="str">
        <v>Trey Research</v>
      </c>
      <c r="D203" s="1" t="str">
        <v>103195</v>
      </c>
      <c r="E203" s="28" t="str">
        <v>2024-03-26</v>
      </c>
      <c r="F203" s="28" t="str">
        <v>2024-03-26</v>
      </c>
      <c r="G203" s="28" t="str">
        <v>2024-04-09</v>
      </c>
      <c r="H203" s="90">
        <v>781.88</v>
      </c>
      <c r="I203" s="90">
        <v>0</v>
      </c>
      <c r="J203" s="90">
        <v>781.88</v>
      </c>
      <c r="K203" s="1">
        <v>8</v>
      </c>
      <c r="L203" s="92">
        <v>492</v>
      </c>
      <c r="M203" s="94" t="str">
        <v>Over 150 days</v>
      </c>
      <c r="N203" s="96">
        <v>0.33333475441565802</v>
      </c>
      <c r="O203" s="96">
        <v>1.7621892002692822E-2</v>
      </c>
      <c r="P203" s="39" t="str">
        <v>20000 - Trey Research</v>
      </c>
      <c r="Q203" s="39" t="str">
        <v>Increase</v>
      </c>
      <c r="R203" s="39" t="str">
        <v>Yes</v>
      </c>
      <c r="T203" s="39" t="str">
        <v>40</v>
      </c>
      <c r="U203" s="1" t="str">
        <v/>
      </c>
      <c r="V203" s="1" t="str">
        <v>LARGE</v>
      </c>
      <c r="W203" s="1" t="str">
        <v/>
      </c>
      <c r="X203" s="1" t="str">
        <v/>
      </c>
      <c r="Y203" s="1" t="str">
        <v/>
      </c>
      <c r="Z203" s="1" t="str">
        <v>JO</v>
      </c>
      <c r="AA203" s="1" t="str">
        <v/>
      </c>
      <c r="AB203" s="1" t="str">
        <v/>
      </c>
      <c r="AC203" s="1" t="str">
        <v/>
      </c>
      <c r="AD203" s="1" t="str">
        <v/>
      </c>
      <c r="AE203" s="1" t="str">
        <v/>
      </c>
      <c r="AF203" s="1" t="str">
        <v/>
      </c>
      <c r="AG203" s="1" t="str">
        <v/>
      </c>
      <c r="AH203" s="1" t="str">
        <v/>
      </c>
    </row>
    <row r="204" spans="2:34" x14ac:dyDescent="0.45">
      <c r="B204" s="1" t="str">
        <v>30000</v>
      </c>
      <c r="C204" s="1" t="str">
        <v>School of Fine Art</v>
      </c>
      <c r="D204" s="1" t="str">
        <v>103196</v>
      </c>
      <c r="E204" s="28" t="str">
        <v>2024-03-27</v>
      </c>
      <c r="F204" s="28" t="str">
        <v>2024-03-27</v>
      </c>
      <c r="G204" s="28" t="str">
        <v>2024-03-31</v>
      </c>
      <c r="H204" s="90">
        <v>12094.8</v>
      </c>
      <c r="I204" s="90">
        <v>0</v>
      </c>
      <c r="J204" s="90">
        <v>12094.8</v>
      </c>
      <c r="K204" s="1">
        <v>13</v>
      </c>
      <c r="L204" s="92">
        <v>491</v>
      </c>
      <c r="M204" s="94" t="str">
        <v>Over 150 days</v>
      </c>
      <c r="N204" s="96">
        <v>0.37050266049509406</v>
      </c>
      <c r="O204" s="96">
        <v>0.27259075483983364</v>
      </c>
      <c r="P204" s="39" t="str">
        <v>30000 - School of Fine Art</v>
      </c>
      <c r="Q204" s="39" t="str">
        <v>Increase</v>
      </c>
      <c r="R204" s="39" t="str">
        <v>Yes</v>
      </c>
      <c r="T204" s="39" t="str">
        <v>70</v>
      </c>
      <c r="U204" s="1" t="str">
        <v>HOME</v>
      </c>
      <c r="V204" s="1" t="str">
        <v>MEDIUM</v>
      </c>
      <c r="W204" s="1" t="str">
        <v/>
      </c>
      <c r="X204" s="1" t="str">
        <v/>
      </c>
      <c r="Y204" s="1" t="str">
        <v/>
      </c>
      <c r="Z204" s="1" t="str">
        <v>JO</v>
      </c>
      <c r="AA204" s="1" t="str">
        <v/>
      </c>
      <c r="AB204" s="1" t="str">
        <v/>
      </c>
      <c r="AC204" s="1" t="str">
        <v/>
      </c>
      <c r="AD204" s="1" t="str">
        <v/>
      </c>
      <c r="AE204" s="1" t="str">
        <v/>
      </c>
      <c r="AF204" s="1" t="str">
        <v/>
      </c>
      <c r="AG204" s="1" t="str">
        <v/>
      </c>
      <c r="AH204" s="1" t="str">
        <v/>
      </c>
    </row>
    <row r="205" spans="2:34" x14ac:dyDescent="0.45">
      <c r="B205" s="1" t="str">
        <v>50000</v>
      </c>
      <c r="C205" s="1" t="str">
        <v>Relecloud</v>
      </c>
      <c r="D205" s="1" t="str">
        <v>103197</v>
      </c>
      <c r="E205" s="28" t="str">
        <v>2024-03-31</v>
      </c>
      <c r="F205" s="28" t="str">
        <v>2024-03-31</v>
      </c>
      <c r="G205" s="28" t="str">
        <v>2024-04-14</v>
      </c>
      <c r="H205" s="90">
        <v>2358.38</v>
      </c>
      <c r="I205" s="90">
        <v>0</v>
      </c>
      <c r="J205" s="90">
        <v>2358.38</v>
      </c>
      <c r="K205" s="1">
        <v>16</v>
      </c>
      <c r="L205" s="92">
        <v>487</v>
      </c>
      <c r="M205" s="94" t="str">
        <v>Over 150 days</v>
      </c>
      <c r="N205" s="96">
        <v>0.34874999630307674</v>
      </c>
      <c r="O205" s="96">
        <v>5.3152808181959763E-2</v>
      </c>
      <c r="P205" s="39" t="str">
        <v>50000 - Relecloud</v>
      </c>
      <c r="Q205" s="39" t="str">
        <v>Increase</v>
      </c>
      <c r="R205" s="39" t="str">
        <v>Yes</v>
      </c>
      <c r="T205" s="39" t="str">
        <v>40</v>
      </c>
      <c r="U205" s="1" t="str">
        <v>OFFICE</v>
      </c>
      <c r="V205" s="1" t="str">
        <v>MEDIUM</v>
      </c>
      <c r="W205" s="1" t="str">
        <v/>
      </c>
      <c r="X205" s="1" t="str">
        <v/>
      </c>
      <c r="Y205" s="1" t="str">
        <v/>
      </c>
      <c r="Z205" s="1" t="str">
        <v>JO</v>
      </c>
      <c r="AA205" s="1" t="str">
        <v/>
      </c>
      <c r="AB205" s="1" t="str">
        <v/>
      </c>
      <c r="AC205" s="1" t="str">
        <v/>
      </c>
      <c r="AD205" s="1" t="str">
        <v/>
      </c>
      <c r="AE205" s="1" t="str">
        <v/>
      </c>
      <c r="AF205" s="1" t="str">
        <v/>
      </c>
      <c r="AG205" s="1" t="str">
        <v/>
      </c>
      <c r="AH205" s="1" t="str">
        <v/>
      </c>
    </row>
    <row r="206" spans="2:34" x14ac:dyDescent="0.45">
      <c r="B206" s="1" t="str">
        <v>30000</v>
      </c>
      <c r="C206" s="1" t="str">
        <v>School of Fine Art</v>
      </c>
      <c r="D206" s="1" t="str">
        <v>103198</v>
      </c>
      <c r="E206" s="28" t="str">
        <v>2024-04-01</v>
      </c>
      <c r="F206" s="28" t="str">
        <v>2024-04-01</v>
      </c>
      <c r="G206" s="28" t="str">
        <v>2024-04-30</v>
      </c>
      <c r="H206" s="90">
        <v>1236.5999999999999</v>
      </c>
      <c r="I206" s="90">
        <v>0</v>
      </c>
      <c r="J206" s="90">
        <v>1236.5999999999999</v>
      </c>
      <c r="K206" s="1">
        <v>13</v>
      </c>
      <c r="L206" s="92">
        <v>486</v>
      </c>
      <c r="M206" s="94" t="str">
        <v>Over 150 days</v>
      </c>
      <c r="N206" s="96">
        <v>3.7881038956264948E-2</v>
      </c>
      <c r="O206" s="96">
        <v>2.7870301901225178E-2</v>
      </c>
      <c r="P206" s="39" t="str">
        <v>30000 - School of Fine Art</v>
      </c>
      <c r="Q206" s="39" t="str">
        <v>Increase</v>
      </c>
      <c r="R206" s="39" t="str">
        <v>Yes</v>
      </c>
      <c r="T206" s="39" t="str">
        <v>70</v>
      </c>
      <c r="U206" s="1" t="str">
        <v>HOME</v>
      </c>
      <c r="V206" s="1" t="str">
        <v>MEDIUM</v>
      </c>
      <c r="W206" s="1" t="str">
        <v/>
      </c>
      <c r="X206" s="1" t="str">
        <v/>
      </c>
      <c r="Y206" s="1" t="str">
        <v/>
      </c>
      <c r="Z206" s="1" t="str">
        <v>JO</v>
      </c>
      <c r="AA206" s="1" t="str">
        <v/>
      </c>
      <c r="AB206" s="1" t="str">
        <v/>
      </c>
      <c r="AC206" s="1" t="str">
        <v/>
      </c>
      <c r="AD206" s="1" t="str">
        <v/>
      </c>
      <c r="AE206" s="1" t="str">
        <v/>
      </c>
      <c r="AF206" s="1" t="str">
        <v/>
      </c>
      <c r="AG206" s="1" t="str">
        <v/>
      </c>
      <c r="AH206" s="1" t="str">
        <v/>
      </c>
    </row>
    <row r="207" spans="2:34" x14ac:dyDescent="0.45">
      <c r="B207" s="1" t="str">
        <v>10000</v>
      </c>
      <c r="C207" s="1" t="str">
        <v>Adatum Corporation</v>
      </c>
      <c r="D207" s="1" t="str">
        <v>103199</v>
      </c>
      <c r="E207" s="28" t="str">
        <v>2025-01-28</v>
      </c>
      <c r="F207" s="28" t="str">
        <v>2025-01-28</v>
      </c>
      <c r="G207" s="28" t="str">
        <v>2025-02-28</v>
      </c>
      <c r="H207" s="90">
        <v>1386.25</v>
      </c>
      <c r="I207" s="90">
        <v>-1386.25</v>
      </c>
      <c r="J207" s="90">
        <v>0</v>
      </c>
      <c r="K207" s="1">
        <v>10</v>
      </c>
      <c r="L207" s="92">
        <v>184</v>
      </c>
      <c r="M207" s="94" t="str">
        <v>Over 150 days</v>
      </c>
      <c r="N207" s="96">
        <v>0</v>
      </c>
      <c r="O207" s="96">
        <v>0</v>
      </c>
      <c r="P207" s="39" t="str">
        <v>10000 - Adatum Corporation</v>
      </c>
      <c r="Q207" s="39" t="str">
        <v>Increase</v>
      </c>
      <c r="R207" s="39" t="str">
        <v>Yes</v>
      </c>
      <c r="T207" s="39" t="str">
        <v>40</v>
      </c>
      <c r="U207" s="1" t="str">
        <v/>
      </c>
      <c r="V207" s="1" t="str">
        <v>MEDIUM</v>
      </c>
      <c r="W207" s="1" t="str">
        <v/>
      </c>
      <c r="X207" s="1" t="str">
        <v/>
      </c>
      <c r="Y207" s="1" t="str">
        <v/>
      </c>
      <c r="Z207" s="1" t="str">
        <v>JO</v>
      </c>
      <c r="AA207" s="1" t="str">
        <v/>
      </c>
      <c r="AB207" s="1" t="str">
        <v/>
      </c>
      <c r="AC207" s="1" t="str">
        <v/>
      </c>
      <c r="AD207" s="1" t="str">
        <v/>
      </c>
      <c r="AE207" s="1" t="str">
        <v/>
      </c>
      <c r="AF207" s="1" t="str">
        <v/>
      </c>
      <c r="AG207" s="1" t="str">
        <v/>
      </c>
      <c r="AH207" s="1" t="str">
        <v/>
      </c>
    </row>
    <row r="208" spans="2:34" x14ac:dyDescent="0.45">
      <c r="B208" s="1" t="str">
        <v>10000</v>
      </c>
      <c r="C208" s="1" t="str">
        <v>Adatum Corporation</v>
      </c>
      <c r="D208" s="1" t="str">
        <v>103200</v>
      </c>
      <c r="E208" s="28" t="str">
        <v>2025-01-18</v>
      </c>
      <c r="F208" s="28" t="str">
        <v>2025-01-18</v>
      </c>
      <c r="G208" s="28" t="str">
        <v>2025-02-18</v>
      </c>
      <c r="H208" s="90">
        <v>1137.75</v>
      </c>
      <c r="I208" s="90">
        <v>-1137.75</v>
      </c>
      <c r="J208" s="90">
        <v>0</v>
      </c>
      <c r="K208" s="1">
        <v>10</v>
      </c>
      <c r="L208" s="92">
        <v>194</v>
      </c>
      <c r="M208" s="94" t="str">
        <v>Over 150 days</v>
      </c>
      <c r="N208" s="96">
        <v>0</v>
      </c>
      <c r="O208" s="96">
        <v>0</v>
      </c>
      <c r="P208" s="39" t="str">
        <v>10000 - Adatum Corporation</v>
      </c>
      <c r="Q208" s="39" t="str">
        <v>Increase</v>
      </c>
      <c r="R208" s="39" t="str">
        <v>Yes</v>
      </c>
      <c r="T208" s="39" t="str">
        <v>40</v>
      </c>
      <c r="U208" s="1" t="str">
        <v/>
      </c>
      <c r="V208" s="1" t="str">
        <v>MEDIUM</v>
      </c>
      <c r="W208" s="1" t="str">
        <v/>
      </c>
      <c r="X208" s="1" t="str">
        <v/>
      </c>
      <c r="Y208" s="1" t="str">
        <v/>
      </c>
      <c r="Z208" s="1" t="str">
        <v>JO</v>
      </c>
      <c r="AA208" s="1" t="str">
        <v/>
      </c>
      <c r="AB208" s="1" t="str">
        <v/>
      </c>
      <c r="AC208" s="1" t="str">
        <v/>
      </c>
      <c r="AD208" s="1" t="str">
        <v/>
      </c>
      <c r="AE208" s="1" t="str">
        <v/>
      </c>
      <c r="AF208" s="1" t="str">
        <v/>
      </c>
      <c r="AG208" s="1" t="str">
        <v/>
      </c>
      <c r="AH208" s="1" t="str">
        <v/>
      </c>
    </row>
    <row r="209" spans="2:34" x14ac:dyDescent="0.45">
      <c r="B209" s="1" t="str">
        <v>10000</v>
      </c>
      <c r="C209" s="1" t="str">
        <v>Adatum Corporation</v>
      </c>
      <c r="D209" s="1" t="str">
        <v>103201</v>
      </c>
      <c r="E209" s="28" t="str">
        <v>2025-01-19</v>
      </c>
      <c r="F209" s="28" t="str">
        <v>2025-01-19</v>
      </c>
      <c r="G209" s="28" t="str">
        <v>2025-02-19</v>
      </c>
      <c r="H209" s="90">
        <v>2085.88</v>
      </c>
      <c r="I209" s="90">
        <v>-2085.88</v>
      </c>
      <c r="J209" s="90">
        <v>0</v>
      </c>
      <c r="K209" s="1">
        <v>10</v>
      </c>
      <c r="L209" s="92">
        <v>193</v>
      </c>
      <c r="M209" s="94" t="str">
        <v>Over 150 days</v>
      </c>
      <c r="N209" s="96">
        <v>0</v>
      </c>
      <c r="O209" s="96">
        <v>0</v>
      </c>
      <c r="P209" s="39" t="str">
        <v>10000 - Adatum Corporation</v>
      </c>
      <c r="Q209" s="39" t="str">
        <v>Increase</v>
      </c>
      <c r="R209" s="39" t="str">
        <v>Yes</v>
      </c>
      <c r="T209" s="39" t="str">
        <v>40</v>
      </c>
      <c r="U209" s="1" t="str">
        <v/>
      </c>
      <c r="V209" s="1" t="str">
        <v>MEDIUM</v>
      </c>
      <c r="W209" s="1" t="str">
        <v/>
      </c>
      <c r="X209" s="1" t="str">
        <v/>
      </c>
      <c r="Y209" s="1" t="str">
        <v/>
      </c>
      <c r="Z209" s="1" t="str">
        <v>JO</v>
      </c>
      <c r="AA209" s="1" t="str">
        <v/>
      </c>
      <c r="AB209" s="1" t="str">
        <v/>
      </c>
      <c r="AC209" s="1" t="str">
        <v/>
      </c>
      <c r="AD209" s="1" t="str">
        <v/>
      </c>
      <c r="AE209" s="1" t="str">
        <v/>
      </c>
      <c r="AF209" s="1" t="str">
        <v/>
      </c>
      <c r="AG209" s="1" t="str">
        <v/>
      </c>
      <c r="AH209" s="1" t="str">
        <v/>
      </c>
    </row>
    <row r="210" spans="2:34" x14ac:dyDescent="0.45">
      <c r="B210" s="1" t="str">
        <v>10000</v>
      </c>
      <c r="C210" s="1" t="str">
        <v>Adatum Corporation</v>
      </c>
      <c r="D210" s="1" t="str">
        <v>103202</v>
      </c>
      <c r="E210" s="28" t="str">
        <v>2025-01-17</v>
      </c>
      <c r="F210" s="28" t="str">
        <v>2025-01-17</v>
      </c>
      <c r="G210" s="28" t="str">
        <v>2025-02-17</v>
      </c>
      <c r="H210" s="90">
        <v>204</v>
      </c>
      <c r="I210" s="90">
        <v>-204</v>
      </c>
      <c r="J210" s="90">
        <v>0</v>
      </c>
      <c r="K210" s="1">
        <v>10</v>
      </c>
      <c r="L210" s="92">
        <v>195</v>
      </c>
      <c r="M210" s="94" t="str">
        <v>Over 150 days</v>
      </c>
      <c r="N210" s="96">
        <v>0</v>
      </c>
      <c r="O210" s="96">
        <v>0</v>
      </c>
      <c r="P210" s="39" t="str">
        <v>10000 - Adatum Corporation</v>
      </c>
      <c r="Q210" s="39" t="str">
        <v>Increase</v>
      </c>
      <c r="R210" s="39" t="str">
        <v>Yes</v>
      </c>
      <c r="T210" s="39" t="str">
        <v>40</v>
      </c>
      <c r="U210" s="1" t="str">
        <v/>
      </c>
      <c r="V210" s="1" t="str">
        <v>MEDIUM</v>
      </c>
      <c r="W210" s="1" t="str">
        <v/>
      </c>
      <c r="X210" s="1" t="str">
        <v/>
      </c>
      <c r="Y210" s="1" t="str">
        <v/>
      </c>
      <c r="Z210" s="1" t="str">
        <v>JO</v>
      </c>
      <c r="AA210" s="1" t="str">
        <v/>
      </c>
      <c r="AB210" s="1" t="str">
        <v/>
      </c>
      <c r="AC210" s="1" t="str">
        <v/>
      </c>
      <c r="AD210" s="1" t="str">
        <v/>
      </c>
      <c r="AE210" s="1" t="str">
        <v/>
      </c>
      <c r="AF210" s="1" t="str">
        <v/>
      </c>
      <c r="AG210" s="1" t="str">
        <v/>
      </c>
      <c r="AH210" s="1" t="str">
        <v/>
      </c>
    </row>
    <row r="211" spans="2:34" x14ac:dyDescent="0.45">
      <c r="B211" s="1" t="str">
        <v>10000</v>
      </c>
      <c r="C211" s="1" t="str">
        <v>Adatum Corporation</v>
      </c>
      <c r="D211" s="1" t="str">
        <v>103203</v>
      </c>
      <c r="E211" s="28" t="str">
        <v>2025-01-16</v>
      </c>
      <c r="F211" s="28" t="str">
        <v>2025-01-16</v>
      </c>
      <c r="G211" s="28" t="str">
        <v>2025-02-16</v>
      </c>
      <c r="H211" s="90">
        <v>2346</v>
      </c>
      <c r="I211" s="90">
        <v>-2346</v>
      </c>
      <c r="J211" s="90">
        <v>0</v>
      </c>
      <c r="K211" s="1">
        <v>10</v>
      </c>
      <c r="L211" s="92">
        <v>196</v>
      </c>
      <c r="M211" s="94" t="str">
        <v>Over 150 days</v>
      </c>
      <c r="N211" s="96">
        <v>0</v>
      </c>
      <c r="O211" s="96">
        <v>0</v>
      </c>
      <c r="P211" s="39" t="str">
        <v>10000 - Adatum Corporation</v>
      </c>
      <c r="Q211" s="39" t="str">
        <v>Increase</v>
      </c>
      <c r="R211" s="39" t="str">
        <v>Yes</v>
      </c>
      <c r="T211" s="39" t="str">
        <v>40</v>
      </c>
      <c r="U211" s="1" t="str">
        <v/>
      </c>
      <c r="V211" s="1" t="str">
        <v>MEDIUM</v>
      </c>
      <c r="W211" s="1" t="str">
        <v/>
      </c>
      <c r="X211" s="1" t="str">
        <v/>
      </c>
      <c r="Y211" s="1" t="str">
        <v/>
      </c>
      <c r="Z211" s="1" t="str">
        <v>JO</v>
      </c>
      <c r="AA211" s="1" t="str">
        <v/>
      </c>
      <c r="AB211" s="1" t="str">
        <v/>
      </c>
      <c r="AC211" s="1" t="str">
        <v/>
      </c>
      <c r="AD211" s="1" t="str">
        <v/>
      </c>
      <c r="AE211" s="1" t="str">
        <v/>
      </c>
      <c r="AF211" s="1" t="str">
        <v/>
      </c>
      <c r="AG211" s="1" t="str">
        <v/>
      </c>
      <c r="AH211" s="1" t="str">
        <v/>
      </c>
    </row>
    <row r="212" spans="2:34" x14ac:dyDescent="0.45">
      <c r="B212" s="1" t="str">
        <v>10000</v>
      </c>
      <c r="C212" s="1" t="str">
        <v>Adatum Corporation</v>
      </c>
      <c r="D212" s="1" t="str">
        <v>103204</v>
      </c>
      <c r="E212" s="28" t="str">
        <v>2025-01-15</v>
      </c>
      <c r="F212" s="28" t="str">
        <v>2025-01-15</v>
      </c>
      <c r="G212" s="28" t="str">
        <v>2025-02-15</v>
      </c>
      <c r="H212" s="90">
        <v>189.63</v>
      </c>
      <c r="I212" s="90">
        <v>-189.63</v>
      </c>
      <c r="J212" s="90">
        <v>0</v>
      </c>
      <c r="K212" s="1">
        <v>10</v>
      </c>
      <c r="L212" s="92">
        <v>197</v>
      </c>
      <c r="M212" s="94" t="str">
        <v>Over 150 days</v>
      </c>
      <c r="N212" s="96">
        <v>0</v>
      </c>
      <c r="O212" s="96">
        <v>0</v>
      </c>
      <c r="P212" s="39" t="str">
        <v>10000 - Adatum Corporation</v>
      </c>
      <c r="Q212" s="39" t="str">
        <v>Increase</v>
      </c>
      <c r="R212" s="39" t="str">
        <v>Yes</v>
      </c>
      <c r="T212" s="39" t="str">
        <v>40</v>
      </c>
      <c r="U212" s="1" t="str">
        <v/>
      </c>
      <c r="V212" s="1" t="str">
        <v>MEDIUM</v>
      </c>
      <c r="W212" s="1" t="str">
        <v/>
      </c>
      <c r="X212" s="1" t="str">
        <v/>
      </c>
      <c r="Y212" s="1" t="str">
        <v/>
      </c>
      <c r="Z212" s="1" t="str">
        <v>JO</v>
      </c>
      <c r="AA212" s="1" t="str">
        <v/>
      </c>
      <c r="AB212" s="1" t="str">
        <v/>
      </c>
      <c r="AC212" s="1" t="str">
        <v/>
      </c>
      <c r="AD212" s="1" t="str">
        <v/>
      </c>
      <c r="AE212" s="1" t="str">
        <v/>
      </c>
      <c r="AF212" s="1" t="str">
        <v/>
      </c>
      <c r="AG212" s="1" t="str">
        <v/>
      </c>
      <c r="AH212" s="1" t="str">
        <v/>
      </c>
    </row>
    <row r="213" spans="2:34" x14ac:dyDescent="0.45">
      <c r="B213" s="1" t="str">
        <v>20000</v>
      </c>
      <c r="C213" s="1" t="str">
        <v>Trey Research</v>
      </c>
      <c r="D213" s="1" t="str">
        <v>103205</v>
      </c>
      <c r="E213" s="28" t="str">
        <v>2025-03-18</v>
      </c>
      <c r="F213" s="28" t="str">
        <v>2025-03-18</v>
      </c>
      <c r="G213" s="28" t="str">
        <v>2025-04-01</v>
      </c>
      <c r="H213" s="90">
        <v>554.5</v>
      </c>
      <c r="I213" s="90">
        <v>-554.5</v>
      </c>
      <c r="J213" s="90">
        <v>0</v>
      </c>
      <c r="K213" s="1">
        <v>8</v>
      </c>
      <c r="L213" s="92">
        <v>135</v>
      </c>
      <c r="M213" s="94" t="str">
        <v>Over 120 days</v>
      </c>
      <c r="N213" s="96">
        <v>0</v>
      </c>
      <c r="O213" s="96">
        <v>0</v>
      </c>
      <c r="P213" s="39" t="str">
        <v>20000 - Trey Research</v>
      </c>
      <c r="Q213" s="39" t="str">
        <v>Increase</v>
      </c>
      <c r="R213" s="39" t="str">
        <v>Yes</v>
      </c>
      <c r="T213" s="39" t="str">
        <v>40</v>
      </c>
      <c r="U213" s="1" t="str">
        <v/>
      </c>
      <c r="V213" s="1" t="str">
        <v>LARGE</v>
      </c>
      <c r="W213" s="1" t="str">
        <v/>
      </c>
      <c r="X213" s="1" t="str">
        <v/>
      </c>
      <c r="Y213" s="1" t="str">
        <v/>
      </c>
      <c r="Z213" s="1" t="str">
        <v>JO</v>
      </c>
      <c r="AA213" s="1" t="str">
        <v/>
      </c>
      <c r="AB213" s="1" t="str">
        <v/>
      </c>
      <c r="AC213" s="1" t="str">
        <v/>
      </c>
      <c r="AD213" s="1" t="str">
        <v/>
      </c>
      <c r="AE213" s="1" t="str">
        <v/>
      </c>
      <c r="AF213" s="1" t="str">
        <v/>
      </c>
      <c r="AG213" s="1" t="str">
        <v/>
      </c>
      <c r="AH213" s="1" t="str">
        <v/>
      </c>
    </row>
    <row r="214" spans="2:34" x14ac:dyDescent="0.45">
      <c r="B214" s="1" t="str">
        <v>20000</v>
      </c>
      <c r="C214" s="1" t="str">
        <v>Trey Research</v>
      </c>
      <c r="D214" s="1" t="str">
        <v>103206</v>
      </c>
      <c r="E214" s="28" t="str">
        <v>2025-01-14</v>
      </c>
      <c r="F214" s="28" t="str">
        <v>2025-01-14</v>
      </c>
      <c r="G214" s="28" t="str">
        <v>2025-01-28</v>
      </c>
      <c r="H214" s="90">
        <v>3792.5</v>
      </c>
      <c r="I214" s="90">
        <v>-3792.5</v>
      </c>
      <c r="J214" s="90">
        <v>0</v>
      </c>
      <c r="K214" s="1">
        <v>8</v>
      </c>
      <c r="L214" s="92">
        <v>198</v>
      </c>
      <c r="M214" s="94" t="str">
        <v>Over 150 days</v>
      </c>
      <c r="N214" s="96">
        <v>0</v>
      </c>
      <c r="O214" s="96">
        <v>0</v>
      </c>
      <c r="P214" s="39" t="str">
        <v>20000 - Trey Research</v>
      </c>
      <c r="Q214" s="39" t="str">
        <v>Increase</v>
      </c>
      <c r="R214" s="39" t="str">
        <v>Yes</v>
      </c>
      <c r="T214" s="39" t="str">
        <v>40</v>
      </c>
      <c r="U214" s="1" t="str">
        <v/>
      </c>
      <c r="V214" s="1" t="str">
        <v>LARGE</v>
      </c>
      <c r="W214" s="1" t="str">
        <v/>
      </c>
      <c r="X214" s="1" t="str">
        <v/>
      </c>
      <c r="Y214" s="1" t="str">
        <v/>
      </c>
      <c r="Z214" s="1" t="str">
        <v>JO</v>
      </c>
      <c r="AA214" s="1" t="str">
        <v/>
      </c>
      <c r="AB214" s="1" t="str">
        <v/>
      </c>
      <c r="AC214" s="1" t="str">
        <v/>
      </c>
      <c r="AD214" s="1" t="str">
        <v/>
      </c>
      <c r="AE214" s="1" t="str">
        <v/>
      </c>
      <c r="AF214" s="1" t="str">
        <v/>
      </c>
      <c r="AG214" s="1" t="str">
        <v/>
      </c>
      <c r="AH214" s="1" t="str">
        <v/>
      </c>
    </row>
    <row r="215" spans="2:34" x14ac:dyDescent="0.45">
      <c r="B215" s="1" t="str">
        <v>20000</v>
      </c>
      <c r="C215" s="1" t="str">
        <v>Trey Research</v>
      </c>
      <c r="D215" s="1" t="str">
        <v>103207</v>
      </c>
      <c r="E215" s="28" t="str">
        <v>2025-01-18</v>
      </c>
      <c r="F215" s="28" t="str">
        <v>2025-01-18</v>
      </c>
      <c r="G215" s="28" t="str">
        <v>2025-02-01</v>
      </c>
      <c r="H215" s="90">
        <v>758.5</v>
      </c>
      <c r="I215" s="90">
        <v>-758.5</v>
      </c>
      <c r="J215" s="90">
        <v>0</v>
      </c>
      <c r="K215" s="1">
        <v>8</v>
      </c>
      <c r="L215" s="92">
        <v>194</v>
      </c>
      <c r="M215" s="94" t="str">
        <v>Over 150 days</v>
      </c>
      <c r="N215" s="96">
        <v>0</v>
      </c>
      <c r="O215" s="96">
        <v>0</v>
      </c>
      <c r="P215" s="39" t="str">
        <v>20000 - Trey Research</v>
      </c>
      <c r="Q215" s="39" t="str">
        <v>Increase</v>
      </c>
      <c r="R215" s="39" t="str">
        <v>Yes</v>
      </c>
      <c r="T215" s="39" t="str">
        <v>40</v>
      </c>
      <c r="U215" s="1" t="str">
        <v/>
      </c>
      <c r="V215" s="1" t="str">
        <v>LARGE</v>
      </c>
      <c r="W215" s="1" t="str">
        <v/>
      </c>
      <c r="X215" s="1" t="str">
        <v/>
      </c>
      <c r="Y215" s="1" t="str">
        <v/>
      </c>
      <c r="Z215" s="1" t="str">
        <v>JO</v>
      </c>
      <c r="AA215" s="1" t="str">
        <v/>
      </c>
      <c r="AB215" s="1" t="str">
        <v/>
      </c>
      <c r="AC215" s="1" t="str">
        <v/>
      </c>
      <c r="AD215" s="1" t="str">
        <v/>
      </c>
      <c r="AE215" s="1" t="str">
        <v/>
      </c>
      <c r="AF215" s="1" t="str">
        <v/>
      </c>
      <c r="AG215" s="1" t="str">
        <v/>
      </c>
      <c r="AH215" s="1" t="str">
        <v/>
      </c>
    </row>
    <row r="216" spans="2:34" x14ac:dyDescent="0.45">
      <c r="B216" s="1" t="str">
        <v>20000</v>
      </c>
      <c r="C216" s="1" t="str">
        <v>Trey Research</v>
      </c>
      <c r="D216" s="1" t="str">
        <v>103208</v>
      </c>
      <c r="E216" s="28" t="str">
        <v>2025-01-15</v>
      </c>
      <c r="F216" s="28" t="str">
        <v>2025-01-15</v>
      </c>
      <c r="G216" s="28" t="str">
        <v>2025-01-29</v>
      </c>
      <c r="H216" s="90">
        <v>1020</v>
      </c>
      <c r="I216" s="90">
        <v>-1020</v>
      </c>
      <c r="J216" s="90">
        <v>0</v>
      </c>
      <c r="K216" s="1">
        <v>8</v>
      </c>
      <c r="L216" s="92">
        <v>197</v>
      </c>
      <c r="M216" s="94" t="str">
        <v>Over 150 days</v>
      </c>
      <c r="N216" s="96">
        <v>0</v>
      </c>
      <c r="O216" s="96">
        <v>0</v>
      </c>
      <c r="P216" s="39" t="str">
        <v>20000 - Trey Research</v>
      </c>
      <c r="Q216" s="39" t="str">
        <v>Increase</v>
      </c>
      <c r="R216" s="39" t="str">
        <v>Yes</v>
      </c>
      <c r="T216" s="39" t="str">
        <v>40</v>
      </c>
      <c r="U216" s="1" t="str">
        <v/>
      </c>
      <c r="V216" s="1" t="str">
        <v>LARGE</v>
      </c>
      <c r="W216" s="1" t="str">
        <v/>
      </c>
      <c r="X216" s="1" t="str">
        <v/>
      </c>
      <c r="Y216" s="1" t="str">
        <v/>
      </c>
      <c r="Z216" s="1" t="str">
        <v>JO</v>
      </c>
      <c r="AA216" s="1" t="str">
        <v/>
      </c>
      <c r="AB216" s="1" t="str">
        <v/>
      </c>
      <c r="AC216" s="1" t="str">
        <v/>
      </c>
      <c r="AD216" s="1" t="str">
        <v/>
      </c>
      <c r="AE216" s="1" t="str">
        <v/>
      </c>
      <c r="AF216" s="1" t="str">
        <v/>
      </c>
      <c r="AG216" s="1" t="str">
        <v/>
      </c>
      <c r="AH216" s="1" t="str">
        <v/>
      </c>
    </row>
    <row r="217" spans="2:34" x14ac:dyDescent="0.45">
      <c r="B217" s="1" t="str">
        <v>20000</v>
      </c>
      <c r="C217" s="1" t="str">
        <v>Trey Research</v>
      </c>
      <c r="D217" s="1" t="str">
        <v>103209</v>
      </c>
      <c r="E217" s="28" t="str">
        <v>2025-01-18</v>
      </c>
      <c r="F217" s="28" t="str">
        <v>2025-01-18</v>
      </c>
      <c r="G217" s="28" t="str">
        <v>2025-02-01</v>
      </c>
      <c r="H217" s="90">
        <v>1428</v>
      </c>
      <c r="I217" s="90">
        <v>-1428</v>
      </c>
      <c r="J217" s="90">
        <v>0</v>
      </c>
      <c r="K217" s="1">
        <v>8</v>
      </c>
      <c r="L217" s="92">
        <v>194</v>
      </c>
      <c r="M217" s="94" t="str">
        <v>Over 150 days</v>
      </c>
      <c r="N217" s="96">
        <v>0</v>
      </c>
      <c r="O217" s="96">
        <v>0</v>
      </c>
      <c r="P217" s="39" t="str">
        <v>20000 - Trey Research</v>
      </c>
      <c r="Q217" s="39" t="str">
        <v>Increase</v>
      </c>
      <c r="R217" s="39" t="str">
        <v>Yes</v>
      </c>
      <c r="T217" s="39" t="str">
        <v>40</v>
      </c>
      <c r="U217" s="1" t="str">
        <v/>
      </c>
      <c r="V217" s="1" t="str">
        <v>LARGE</v>
      </c>
      <c r="W217" s="1" t="str">
        <v/>
      </c>
      <c r="X217" s="1" t="str">
        <v/>
      </c>
      <c r="Y217" s="1" t="str">
        <v/>
      </c>
      <c r="Z217" s="1" t="str">
        <v>JO</v>
      </c>
      <c r="AA217" s="1" t="str">
        <v/>
      </c>
      <c r="AB217" s="1" t="str">
        <v/>
      </c>
      <c r="AC217" s="1" t="str">
        <v/>
      </c>
      <c r="AD217" s="1" t="str">
        <v/>
      </c>
      <c r="AE217" s="1" t="str">
        <v/>
      </c>
      <c r="AF217" s="1" t="str">
        <v/>
      </c>
      <c r="AG217" s="1" t="str">
        <v/>
      </c>
      <c r="AH217" s="1" t="str">
        <v/>
      </c>
    </row>
    <row r="218" spans="2:34" x14ac:dyDescent="0.45">
      <c r="B218" s="1" t="str">
        <v>20000</v>
      </c>
      <c r="C218" s="1" t="str">
        <v>Trey Research</v>
      </c>
      <c r="D218" s="1" t="str">
        <v>103210</v>
      </c>
      <c r="E218" s="28" t="str">
        <v>2025-01-30</v>
      </c>
      <c r="F218" s="28" t="str">
        <v>2025-01-30</v>
      </c>
      <c r="G218" s="28" t="str">
        <v>2025-02-13</v>
      </c>
      <c r="H218" s="90">
        <v>379.25</v>
      </c>
      <c r="I218" s="90">
        <v>-379.25</v>
      </c>
      <c r="J218" s="90">
        <v>0</v>
      </c>
      <c r="K218" s="1">
        <v>8</v>
      </c>
      <c r="L218" s="92">
        <v>182</v>
      </c>
      <c r="M218" s="94" t="str">
        <v>Over 150 days</v>
      </c>
      <c r="N218" s="96">
        <v>0</v>
      </c>
      <c r="O218" s="96">
        <v>0</v>
      </c>
      <c r="P218" s="39" t="str">
        <v>20000 - Trey Research</v>
      </c>
      <c r="Q218" s="39" t="str">
        <v>Increase</v>
      </c>
      <c r="R218" s="39" t="str">
        <v>Yes</v>
      </c>
      <c r="T218" s="39" t="str">
        <v>40</v>
      </c>
      <c r="U218" s="1" t="str">
        <v/>
      </c>
      <c r="V218" s="1" t="str">
        <v>LARGE</v>
      </c>
      <c r="W218" s="1" t="str">
        <v/>
      </c>
      <c r="X218" s="1" t="str">
        <v/>
      </c>
      <c r="Y218" s="1" t="str">
        <v/>
      </c>
      <c r="Z218" s="1" t="str">
        <v>JO</v>
      </c>
      <c r="AA218" s="1" t="str">
        <v/>
      </c>
      <c r="AB218" s="1" t="str">
        <v/>
      </c>
      <c r="AC218" s="1" t="str">
        <v/>
      </c>
      <c r="AD218" s="1" t="str">
        <v/>
      </c>
      <c r="AE218" s="1" t="str">
        <v/>
      </c>
      <c r="AF218" s="1" t="str">
        <v/>
      </c>
      <c r="AG218" s="1" t="str">
        <v/>
      </c>
      <c r="AH218" s="1" t="str">
        <v/>
      </c>
    </row>
    <row r="219" spans="2:34" x14ac:dyDescent="0.45">
      <c r="B219" s="1" t="str">
        <v>30000</v>
      </c>
      <c r="C219" s="1" t="str">
        <v>School of Fine Art</v>
      </c>
      <c r="D219" s="1" t="str">
        <v>103211</v>
      </c>
      <c r="E219" s="28" t="str">
        <v>2025-01-16</v>
      </c>
      <c r="F219" s="28" t="str">
        <v>2025-01-16</v>
      </c>
      <c r="G219" s="28" t="str">
        <v>2025-01-31</v>
      </c>
      <c r="H219" s="90">
        <v>606.79999999999995</v>
      </c>
      <c r="I219" s="90">
        <v>-606.79999999999995</v>
      </c>
      <c r="J219" s="90">
        <v>0</v>
      </c>
      <c r="K219" s="1">
        <v>13</v>
      </c>
      <c r="L219" s="92">
        <v>196</v>
      </c>
      <c r="M219" s="94" t="str">
        <v>Over 150 days</v>
      </c>
      <c r="N219" s="96">
        <v>0</v>
      </c>
      <c r="O219" s="96">
        <v>0</v>
      </c>
      <c r="P219" s="39" t="str">
        <v>30000 - School of Fine Art</v>
      </c>
      <c r="Q219" s="39" t="str">
        <v>Increase</v>
      </c>
      <c r="R219" s="39" t="str">
        <v>Yes</v>
      </c>
      <c r="T219" s="39" t="str">
        <v>70</v>
      </c>
      <c r="U219" s="1" t="str">
        <v>HOME</v>
      </c>
      <c r="V219" s="1" t="str">
        <v>MEDIUM</v>
      </c>
      <c r="W219" s="1" t="str">
        <v/>
      </c>
      <c r="X219" s="1" t="str">
        <v/>
      </c>
      <c r="Y219" s="1" t="str">
        <v/>
      </c>
      <c r="Z219" s="1" t="str">
        <v>JO</v>
      </c>
      <c r="AA219" s="1" t="str">
        <v/>
      </c>
      <c r="AB219" s="1" t="str">
        <v/>
      </c>
      <c r="AC219" s="1" t="str">
        <v/>
      </c>
      <c r="AD219" s="1" t="str">
        <v/>
      </c>
      <c r="AE219" s="1" t="str">
        <v/>
      </c>
      <c r="AF219" s="1" t="str">
        <v/>
      </c>
      <c r="AG219" s="1" t="str">
        <v/>
      </c>
      <c r="AH219" s="1" t="str">
        <v/>
      </c>
    </row>
    <row r="220" spans="2:34" x14ac:dyDescent="0.45">
      <c r="B220" s="1" t="str">
        <v>30000</v>
      </c>
      <c r="C220" s="1" t="str">
        <v>School of Fine Art</v>
      </c>
      <c r="D220" s="1" t="str">
        <v>103212</v>
      </c>
      <c r="E220" s="28" t="str">
        <v>2025-01-21</v>
      </c>
      <c r="F220" s="28" t="str">
        <v>2025-01-21</v>
      </c>
      <c r="G220" s="28" t="str">
        <v>2025-01-31</v>
      </c>
      <c r="H220" s="90">
        <v>1668.7</v>
      </c>
      <c r="I220" s="90">
        <v>-1668.7</v>
      </c>
      <c r="J220" s="90">
        <v>0</v>
      </c>
      <c r="K220" s="1">
        <v>13</v>
      </c>
      <c r="L220" s="92">
        <v>191</v>
      </c>
      <c r="M220" s="94" t="str">
        <v>Over 150 days</v>
      </c>
      <c r="N220" s="96">
        <v>0</v>
      </c>
      <c r="O220" s="96">
        <v>0</v>
      </c>
      <c r="P220" s="39" t="str">
        <v>30000 - School of Fine Art</v>
      </c>
      <c r="Q220" s="39" t="str">
        <v>Increase</v>
      </c>
      <c r="R220" s="39" t="str">
        <v>Yes</v>
      </c>
      <c r="T220" s="39" t="str">
        <v>70</v>
      </c>
      <c r="U220" s="1" t="str">
        <v>HOME</v>
      </c>
      <c r="V220" s="1" t="str">
        <v>MEDIUM</v>
      </c>
      <c r="W220" s="1" t="str">
        <v/>
      </c>
      <c r="X220" s="1" t="str">
        <v/>
      </c>
      <c r="Y220" s="1" t="str">
        <v/>
      </c>
      <c r="Z220" s="1" t="str">
        <v>JO</v>
      </c>
      <c r="AA220" s="1" t="str">
        <v/>
      </c>
      <c r="AB220" s="1" t="str">
        <v/>
      </c>
      <c r="AC220" s="1" t="str">
        <v/>
      </c>
      <c r="AD220" s="1" t="str">
        <v/>
      </c>
      <c r="AE220" s="1" t="str">
        <v/>
      </c>
      <c r="AF220" s="1" t="str">
        <v/>
      </c>
      <c r="AG220" s="1" t="str">
        <v/>
      </c>
      <c r="AH220" s="1" t="str">
        <v/>
      </c>
    </row>
    <row r="221" spans="2:34" x14ac:dyDescent="0.45">
      <c r="B221" s="1" t="str">
        <v>40000</v>
      </c>
      <c r="C221" s="1" t="str">
        <v>Alpine Ski House</v>
      </c>
      <c r="D221" s="1" t="str">
        <v>103213</v>
      </c>
      <c r="E221" s="28" t="str">
        <v>2025-01-25</v>
      </c>
      <c r="F221" s="28" t="str">
        <v>2025-01-25</v>
      </c>
      <c r="G221" s="28" t="str">
        <v>2025-02-25</v>
      </c>
      <c r="H221" s="90">
        <v>3034</v>
      </c>
      <c r="I221" s="90">
        <v>-3034</v>
      </c>
      <c r="J221" s="90">
        <v>0</v>
      </c>
      <c r="K221" s="1">
        <v>18</v>
      </c>
      <c r="L221" s="92">
        <v>187</v>
      </c>
      <c r="M221" s="94" t="str">
        <v>Over 150 days</v>
      </c>
      <c r="N221" s="96">
        <v>0</v>
      </c>
      <c r="O221" s="96">
        <v>0</v>
      </c>
      <c r="P221" s="39" t="str">
        <v>40000 - Alpine Ski House</v>
      </c>
      <c r="Q221" s="39" t="str">
        <v>Increase</v>
      </c>
      <c r="R221" s="39" t="str">
        <v>Yes</v>
      </c>
      <c r="T221" s="39" t="str">
        <v>30</v>
      </c>
      <c r="U221" s="1" t="str">
        <v/>
      </c>
      <c r="V221" s="1" t="str">
        <v>SMALL</v>
      </c>
      <c r="W221" s="1" t="str">
        <v/>
      </c>
      <c r="X221" s="1" t="str">
        <v/>
      </c>
      <c r="Y221" s="1" t="str">
        <v/>
      </c>
      <c r="Z221" s="1" t="str">
        <v>JO</v>
      </c>
      <c r="AA221" s="1" t="str">
        <v/>
      </c>
      <c r="AB221" s="1" t="str">
        <v/>
      </c>
      <c r="AC221" s="1" t="str">
        <v/>
      </c>
      <c r="AD221" s="1" t="str">
        <v/>
      </c>
      <c r="AE221" s="1" t="str">
        <v/>
      </c>
      <c r="AF221" s="1" t="str">
        <v/>
      </c>
      <c r="AG221" s="1" t="str">
        <v/>
      </c>
      <c r="AH221" s="1" t="str">
        <v/>
      </c>
    </row>
    <row r="222" spans="2:34" x14ac:dyDescent="0.45">
      <c r="B222" s="1" t="str">
        <v>40000</v>
      </c>
      <c r="C222" s="1" t="str">
        <v>Alpine Ski House</v>
      </c>
      <c r="D222" s="1" t="str">
        <v>103214</v>
      </c>
      <c r="E222" s="28" t="str">
        <v>2025-01-19</v>
      </c>
      <c r="F222" s="28" t="str">
        <v>2025-01-19</v>
      </c>
      <c r="G222" s="28" t="str">
        <v>2025-02-19</v>
      </c>
      <c r="H222" s="90">
        <v>303.39999999999998</v>
      </c>
      <c r="I222" s="90">
        <v>-303.39999999999998</v>
      </c>
      <c r="J222" s="90">
        <v>0</v>
      </c>
      <c r="K222" s="1">
        <v>18</v>
      </c>
      <c r="L222" s="92">
        <v>193</v>
      </c>
      <c r="M222" s="94" t="str">
        <v>Over 150 days</v>
      </c>
      <c r="N222" s="96">
        <v>0</v>
      </c>
      <c r="O222" s="96">
        <v>0</v>
      </c>
      <c r="P222" s="39" t="str">
        <v>40000 - Alpine Ski House</v>
      </c>
      <c r="Q222" s="39" t="str">
        <v>Increase</v>
      </c>
      <c r="R222" s="39" t="str">
        <v>Yes</v>
      </c>
      <c r="T222" s="39" t="str">
        <v>30</v>
      </c>
      <c r="U222" s="1" t="str">
        <v/>
      </c>
      <c r="V222" s="1" t="str">
        <v>SMALL</v>
      </c>
      <c r="W222" s="1" t="str">
        <v/>
      </c>
      <c r="X222" s="1" t="str">
        <v/>
      </c>
      <c r="Y222" s="1" t="str">
        <v/>
      </c>
      <c r="Z222" s="1" t="str">
        <v>JO</v>
      </c>
      <c r="AA222" s="1" t="str">
        <v/>
      </c>
      <c r="AB222" s="1" t="str">
        <v/>
      </c>
      <c r="AC222" s="1" t="str">
        <v/>
      </c>
      <c r="AD222" s="1" t="str">
        <v/>
      </c>
      <c r="AE222" s="1" t="str">
        <v/>
      </c>
      <c r="AF222" s="1" t="str">
        <v/>
      </c>
      <c r="AG222" s="1" t="str">
        <v/>
      </c>
      <c r="AH222" s="1" t="str">
        <v/>
      </c>
    </row>
    <row r="223" spans="2:34" x14ac:dyDescent="0.45">
      <c r="B223" s="1" t="str">
        <v>C00010</v>
      </c>
      <c r="C223" s="1" t="str">
        <v>Top Conferences</v>
      </c>
      <c r="D223" s="1" t="str">
        <v>G02001</v>
      </c>
      <c r="E223" s="28" t="str">
        <v>2025-06-15</v>
      </c>
      <c r="F223" s="28" t="str">
        <v>2025-06-15</v>
      </c>
      <c r="G223" s="28" t="str">
        <v>2025-06-15</v>
      </c>
      <c r="H223" s="90">
        <v>-2500</v>
      </c>
      <c r="I223" s="90">
        <v>0</v>
      </c>
      <c r="J223" s="90">
        <v>-2500</v>
      </c>
      <c r="K223" s="1">
        <v>61</v>
      </c>
      <c r="L223" s="92">
        <v>46</v>
      </c>
      <c r="M223" s="94" t="str">
        <v>31 - 60 days</v>
      </c>
      <c r="N223" s="96">
        <v>1</v>
      </c>
      <c r="O223" s="96">
        <v>1</v>
      </c>
      <c r="P223" s="39" t="str">
        <v>C00010 - Top Conferences</v>
      </c>
      <c r="Q223" s="39" t="str">
        <v>Decrease</v>
      </c>
      <c r="R223" s="39" t="str">
        <v>No</v>
      </c>
      <c r="T223" s="39" t="str">
        <v/>
      </c>
      <c r="U223" s="1" t="str">
        <v/>
      </c>
      <c r="V223" s="1" t="str">
        <v/>
      </c>
      <c r="W223" s="1" t="str">
        <v/>
      </c>
      <c r="X223" s="1" t="str">
        <v/>
      </c>
      <c r="Y223" s="1" t="str">
        <v/>
      </c>
      <c r="Z223" s="1" t="str">
        <v/>
      </c>
      <c r="AA223" s="1" t="str">
        <v/>
      </c>
      <c r="AB223" s="1" t="str">
        <v/>
      </c>
      <c r="AC223" s="1" t="str">
        <v/>
      </c>
      <c r="AD223" s="1" t="str">
        <v/>
      </c>
      <c r="AE223" s="1" t="str">
        <v/>
      </c>
      <c r="AF223" s="1" t="str">
        <v/>
      </c>
      <c r="AG223" s="1" t="str">
        <v/>
      </c>
      <c r="AH223" s="1" t="str">
        <v/>
      </c>
    </row>
  </sheetData>
  <conditionalFormatting sqref="A4:A6">
    <cfRule type="containsErrors" dxfId="5" priority="2">
      <formula>ISERROR(A4)</formula>
    </cfRule>
  </conditionalFormatting>
  <conditionalFormatting sqref="H4:N4">
    <cfRule type="expression" dxfId="4" priority="27">
      <formula>$D9="Manual allocation"</formula>
    </cfRule>
  </conditionalFormatting>
  <conditionalFormatting sqref="H6:N6">
    <cfRule type="expression" dxfId="3" priority="28">
      <formula>$D8="Manual allocation"</formula>
    </cfRule>
  </conditionalFormatting>
  <conditionalFormatting sqref="H7:N7">
    <cfRule type="expression" dxfId="2" priority="5">
      <formula>$D8="Manual allocation"</formula>
    </cfRule>
  </conditionalFormatting>
  <conditionalFormatting sqref="T8:AH8">
    <cfRule type="notContainsBlanks" dxfId="1" priority="1">
      <formula>LEN(TRIM(T8))&gt;0</formula>
    </cfRule>
  </conditionalFormatting>
  <dataValidations count="4">
    <dataValidation type="whole" operator="greaterThan" allowBlank="1" showInputMessage="1" showErrorMessage="1" sqref="D4:D6" xr:uid="{6D591C3B-E1FF-4BA2-BA78-28EBF3A1C202}">
      <formula1>-2147483648</formula1>
    </dataValidation>
    <dataValidation type="decimal" operator="greaterThan" allowBlank="1" showInputMessage="1" showErrorMessage="1" sqref="E9:F14" xr:uid="{6E97E737-8F09-49E1-AC83-408DE63231E3}">
      <formula1>-7.92281625142643E+28</formula1>
    </dataValidation>
    <dataValidation type="list" allowBlank="1" showInputMessage="1" showErrorMessage="1" errorTitle="Please select a value!" error="Select either Date or the Due Date" sqref="C6" xr:uid="{A9CAEB6E-972A-4DD9-9F1D-DE7C75547808}">
      <formula1>"Posting date,Document date,Due date"</formula1>
    </dataValidation>
    <dataValidation type="date" sqref="C5" xr:uid="{2DB45106-83B4-439E-87BC-B58E53F3D77F}">
      <formula1>32874</formula1>
      <formula2>55153</formula2>
    </dataValidation>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684BF0F-FE46-4756-B9E6-5F4E5249B97D}">
          <x14:formula1>
            <xm:f>_xlfn.ANCHORARRAY(Options!$J$2)</xm:f>
          </x14:formula1>
          <xm:sqref>C4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AED01-B1D1-42C8-87F0-562934AEA572}">
  <sheetPr>
    <tabColor rgb="FF3366FF"/>
  </sheetPr>
  <dimension ref="A1:L226"/>
  <sheetViews>
    <sheetView showGridLines="0" topLeftCell="B6" workbookViewId="0">
      <selection activeCell="D4" sqref="D4"/>
    </sheetView>
  </sheetViews>
  <sheetFormatPr defaultColWidth="8.87890625" defaultRowHeight="14.25" outlineLevelRow="1" x14ac:dyDescent="0.45"/>
  <cols>
    <col min="1" max="1" width="15.64453125" style="73" hidden="1" customWidth="1"/>
    <col min="2" max="9" width="15.64453125" style="73" customWidth="1"/>
    <col min="10" max="10" width="15.64453125" style="79" customWidth="1"/>
    <col min="11" max="12" width="15.64453125" style="78" customWidth="1"/>
    <col min="13" max="16384" width="8.87890625" style="68"/>
  </cols>
  <sheetData>
    <row r="1" spans="1:12" s="70" customFormat="1" ht="12" hidden="1" outlineLevel="1" x14ac:dyDescent="0.4">
      <c r="B1" s="69" t="s">
        <v>17</v>
      </c>
      <c r="C1" s="70" t="str" cm="1">
        <f t="array" ref="C1">_xll.BC.QUERYFILTER(Connection,$C$3,,"webservice","Customer_No",CustomerID,BasedOn,"&lt;="&amp;Asof,"Document_Type","&lt;&gt;"&amp;"Payment")</f>
        <v>Posting_Date le 2025-07-31 and Document_Type ne 'Payment'</v>
      </c>
    </row>
    <row r="2" spans="1:12" s="70" customFormat="1" ht="12" hidden="1" outlineLevel="1" x14ac:dyDescent="0.4">
      <c r="B2" s="69" t="s">
        <v>18</v>
      </c>
      <c r="C2" s="70" t="s">
        <v>214</v>
      </c>
    </row>
    <row r="3" spans="1:12" s="70" customFormat="1" ht="12" hidden="1" outlineLevel="1" x14ac:dyDescent="0.4">
      <c r="B3" s="69" t="s">
        <v>51</v>
      </c>
      <c r="C3" s="70" t="s">
        <v>54</v>
      </c>
    </row>
    <row r="4" spans="1:12" s="70" customFormat="1" ht="12" hidden="1" outlineLevel="1" x14ac:dyDescent="0.4">
      <c r="B4" s="69" t="s">
        <v>52</v>
      </c>
      <c r="C4" s="70" t="str" cm="1">
        <f t="array" ref="C4">_xll.BC.QUERY(Connection,C3,C1,C2,FALSE,{"api","webservice"},A8)</f>
        <v>Dataset will be output as a data table at Invoice!A8</v>
      </c>
    </row>
    <row r="5" spans="1:12" hidden="1" outlineLevel="1" x14ac:dyDescent="0.45">
      <c r="A5" s="68"/>
      <c r="B5" s="68"/>
      <c r="C5" s="68"/>
      <c r="D5" s="68"/>
      <c r="E5" s="68"/>
      <c r="F5" s="68"/>
      <c r="G5" s="68"/>
      <c r="H5" s="68"/>
      <c r="I5" s="68"/>
      <c r="J5" s="68"/>
      <c r="K5" s="68"/>
      <c r="L5" s="68"/>
    </row>
    <row r="6" spans="1:12" ht="23.25" collapsed="1" x14ac:dyDescent="0.45">
      <c r="A6" s="68"/>
      <c r="B6" s="30" t="s">
        <v>56</v>
      </c>
      <c r="C6" s="68"/>
      <c r="D6" s="68"/>
      <c r="E6" s="68"/>
      <c r="F6" s="68"/>
      <c r="G6" s="68"/>
      <c r="H6" s="68"/>
      <c r="I6" s="68"/>
      <c r="J6" s="68"/>
      <c r="K6" s="68"/>
      <c r="L6" s="68"/>
    </row>
    <row r="7" spans="1:12" x14ac:dyDescent="0.45">
      <c r="A7" s="68"/>
      <c r="B7" s="68"/>
      <c r="C7" s="68"/>
      <c r="D7" s="68"/>
      <c r="E7" s="68"/>
      <c r="F7" s="68"/>
      <c r="G7" s="68"/>
      <c r="H7" s="68"/>
      <c r="I7" s="68"/>
      <c r="J7" s="68"/>
      <c r="K7" s="68"/>
      <c r="L7" s="68"/>
    </row>
    <row r="8" spans="1:12" s="76" customFormat="1" x14ac:dyDescent="0.45">
      <c r="A8" s="74" t="s">
        <v>217</v>
      </c>
      <c r="B8" s="75" t="s">
        <v>58</v>
      </c>
      <c r="C8" s="75" t="s">
        <v>59</v>
      </c>
      <c r="D8" s="75" t="s">
        <v>60</v>
      </c>
      <c r="E8" s="75" t="s">
        <v>215</v>
      </c>
      <c r="F8" s="75" t="s">
        <v>216</v>
      </c>
      <c r="G8" s="75" t="s">
        <v>23</v>
      </c>
      <c r="H8" s="75" t="s">
        <v>55</v>
      </c>
      <c r="I8" s="75" t="s">
        <v>24</v>
      </c>
      <c r="J8" s="101" t="s">
        <v>25</v>
      </c>
      <c r="K8" s="87" t="s">
        <v>218</v>
      </c>
      <c r="L8" s="87" t="s">
        <v>219</v>
      </c>
    </row>
    <row r="9" spans="1:12" x14ac:dyDescent="0.45">
      <c r="A9" s="71">
        <v>8</v>
      </c>
      <c r="B9" s="72">
        <v>1571</v>
      </c>
      <c r="C9" s="72">
        <v>624</v>
      </c>
      <c r="D9" s="72" t="s">
        <v>220</v>
      </c>
      <c r="E9" s="72" t="s">
        <v>361</v>
      </c>
      <c r="F9" s="72" t="s">
        <v>365</v>
      </c>
      <c r="G9" s="72" t="s">
        <v>369</v>
      </c>
      <c r="H9" s="72" t="s">
        <v>369</v>
      </c>
      <c r="I9" s="72" t="s">
        <v>369</v>
      </c>
      <c r="J9" s="77">
        <v>133.5</v>
      </c>
      <c r="K9" s="88">
        <f>_xlfn.XLOOKUP(ARInvoiceTable[[#This Row],[Document no.]],PaymentTable[Document no.],PaymentTable[Amount],0)</f>
        <v>-133.5</v>
      </c>
      <c r="L9" s="88">
        <f>ARInvoiceTable[[#This Row],[Amount]]+ARInvoiceTable[[#This Row],[Amount paid]]</f>
        <v>0</v>
      </c>
    </row>
    <row r="10" spans="1:12" x14ac:dyDescent="0.45">
      <c r="A10" s="71">
        <v>10</v>
      </c>
      <c r="B10" s="72">
        <v>1578</v>
      </c>
      <c r="C10" s="72">
        <v>627</v>
      </c>
      <c r="D10" s="72" t="s">
        <v>221</v>
      </c>
      <c r="E10" s="72" t="s">
        <v>362</v>
      </c>
      <c r="F10" s="72" t="s">
        <v>366</v>
      </c>
      <c r="G10" s="72" t="s">
        <v>370</v>
      </c>
      <c r="H10" s="72" t="s">
        <v>370</v>
      </c>
      <c r="I10" s="72" t="s">
        <v>370</v>
      </c>
      <c r="J10" s="77">
        <v>625.5</v>
      </c>
      <c r="K10" s="85">
        <f>_xlfn.XLOOKUP(ARInvoiceTable[[#This Row],[Document no.]],PaymentTable[Document no.],PaymentTable[Amount],0)</f>
        <v>-625.5</v>
      </c>
      <c r="L10" s="85">
        <f>ARInvoiceTable[[#This Row],[Amount]]+ARInvoiceTable[[#This Row],[Amount paid]]</f>
        <v>0</v>
      </c>
    </row>
    <row r="11" spans="1:12" x14ac:dyDescent="0.45">
      <c r="A11" s="71">
        <v>13</v>
      </c>
      <c r="B11" s="72">
        <v>1584</v>
      </c>
      <c r="C11" s="72">
        <v>630</v>
      </c>
      <c r="D11" s="72" t="s">
        <v>81</v>
      </c>
      <c r="E11" s="72" t="s">
        <v>70</v>
      </c>
      <c r="F11" s="72" t="s">
        <v>71</v>
      </c>
      <c r="G11" s="72" t="s">
        <v>132</v>
      </c>
      <c r="H11" s="72" t="s">
        <v>132</v>
      </c>
      <c r="I11" s="72" t="s">
        <v>132</v>
      </c>
      <c r="J11" s="77">
        <v>125.1</v>
      </c>
      <c r="K11" s="85">
        <f>_xlfn.XLOOKUP(ARInvoiceTable[[#This Row],[Document no.]],PaymentTable[Document no.],PaymentTable[Amount],0)</f>
        <v>-125.1</v>
      </c>
      <c r="L11" s="85">
        <f>ARInvoiceTable[[#This Row],[Amount]]+ARInvoiceTable[[#This Row],[Amount paid]]</f>
        <v>0</v>
      </c>
    </row>
    <row r="12" spans="1:12" x14ac:dyDescent="0.45">
      <c r="A12" s="71">
        <v>16</v>
      </c>
      <c r="B12" s="72">
        <v>1591</v>
      </c>
      <c r="C12" s="72">
        <v>633</v>
      </c>
      <c r="D12" s="72" t="s">
        <v>222</v>
      </c>
      <c r="E12" s="72" t="s">
        <v>363</v>
      </c>
      <c r="F12" s="72" t="s">
        <v>367</v>
      </c>
      <c r="G12" s="72" t="s">
        <v>371</v>
      </c>
      <c r="H12" s="72" t="s">
        <v>371</v>
      </c>
      <c r="I12" s="72" t="s">
        <v>371</v>
      </c>
      <c r="J12" s="77">
        <v>308.25</v>
      </c>
      <c r="K12" s="85">
        <f>_xlfn.XLOOKUP(ARInvoiceTable[[#This Row],[Document no.]],PaymentTable[Document no.],PaymentTable[Amount],0)</f>
        <v>-308.25</v>
      </c>
      <c r="L12" s="85">
        <f>ARInvoiceTable[[#This Row],[Amount]]+ARInvoiceTable[[#This Row],[Amount paid]]</f>
        <v>0</v>
      </c>
    </row>
    <row r="13" spans="1:12" x14ac:dyDescent="0.45">
      <c r="A13" s="71">
        <v>18</v>
      </c>
      <c r="B13" s="72">
        <v>1597</v>
      </c>
      <c r="C13" s="72">
        <v>636</v>
      </c>
      <c r="D13" s="72" t="s">
        <v>223</v>
      </c>
      <c r="E13" s="72" t="s">
        <v>364</v>
      </c>
      <c r="F13" s="72" t="s">
        <v>368</v>
      </c>
      <c r="G13" s="72" t="s">
        <v>372</v>
      </c>
      <c r="H13" s="72" t="s">
        <v>372</v>
      </c>
      <c r="I13" s="72" t="s">
        <v>372</v>
      </c>
      <c r="J13" s="77">
        <v>250.2</v>
      </c>
      <c r="K13" s="85">
        <f>_xlfn.XLOOKUP(ARInvoiceTable[[#This Row],[Document no.]],PaymentTable[Document no.],PaymentTable[Amount],0)</f>
        <v>-250.2</v>
      </c>
      <c r="L13" s="85">
        <f>ARInvoiceTable[[#This Row],[Amount]]+ARInvoiceTable[[#This Row],[Amount paid]]</f>
        <v>0</v>
      </c>
    </row>
    <row r="14" spans="1:12" x14ac:dyDescent="0.45">
      <c r="A14" s="71">
        <v>8</v>
      </c>
      <c r="B14" s="72">
        <v>1608</v>
      </c>
      <c r="C14" s="72">
        <v>639</v>
      </c>
      <c r="D14" s="72" t="s">
        <v>224</v>
      </c>
      <c r="E14" s="72" t="s">
        <v>361</v>
      </c>
      <c r="F14" s="72" t="s">
        <v>365</v>
      </c>
      <c r="G14" s="72" t="s">
        <v>373</v>
      </c>
      <c r="H14" s="72" t="s">
        <v>373</v>
      </c>
      <c r="I14" s="72" t="s">
        <v>373</v>
      </c>
      <c r="J14" s="77">
        <v>1869.75</v>
      </c>
      <c r="K14" s="85">
        <f>_xlfn.XLOOKUP(ARInvoiceTable[[#This Row],[Document no.]],PaymentTable[Document no.],PaymentTable[Amount],0)</f>
        <v>-1869.75</v>
      </c>
      <c r="L14" s="85">
        <f>ARInvoiceTable[[#This Row],[Amount]]+ARInvoiceTable[[#This Row],[Amount paid]]</f>
        <v>0</v>
      </c>
    </row>
    <row r="15" spans="1:12" x14ac:dyDescent="0.45">
      <c r="A15" s="71">
        <v>10</v>
      </c>
      <c r="B15" s="72">
        <v>1619</v>
      </c>
      <c r="C15" s="72">
        <v>642</v>
      </c>
      <c r="D15" s="72" t="s">
        <v>225</v>
      </c>
      <c r="E15" s="72" t="s">
        <v>362</v>
      </c>
      <c r="F15" s="72" t="s">
        <v>366</v>
      </c>
      <c r="G15" s="72" t="s">
        <v>373</v>
      </c>
      <c r="H15" s="72" t="s">
        <v>373</v>
      </c>
      <c r="I15" s="72" t="s">
        <v>373</v>
      </c>
      <c r="J15" s="77">
        <v>8900.5</v>
      </c>
      <c r="K15" s="85">
        <f>_xlfn.XLOOKUP(ARInvoiceTable[[#This Row],[Document no.]],PaymentTable[Document no.],PaymentTable[Amount],0)</f>
        <v>-8900.5</v>
      </c>
      <c r="L15" s="85">
        <f>ARInvoiceTable[[#This Row],[Amount]]+ARInvoiceTable[[#This Row],[Amount paid]]</f>
        <v>0</v>
      </c>
    </row>
    <row r="16" spans="1:12" x14ac:dyDescent="0.45">
      <c r="A16" s="71">
        <v>16</v>
      </c>
      <c r="B16" s="72">
        <v>1626</v>
      </c>
      <c r="C16" s="72">
        <v>645</v>
      </c>
      <c r="D16" s="72" t="s">
        <v>226</v>
      </c>
      <c r="E16" s="72" t="s">
        <v>363</v>
      </c>
      <c r="F16" s="72" t="s">
        <v>367</v>
      </c>
      <c r="G16" s="72" t="s">
        <v>374</v>
      </c>
      <c r="H16" s="72" t="s">
        <v>374</v>
      </c>
      <c r="I16" s="72" t="s">
        <v>374</v>
      </c>
      <c r="J16" s="77">
        <v>2110.5</v>
      </c>
      <c r="K16" s="85">
        <f>_xlfn.XLOOKUP(ARInvoiceTable[[#This Row],[Document no.]],PaymentTable[Document no.],PaymentTable[Amount],0)</f>
        <v>-2110.5</v>
      </c>
      <c r="L16" s="85">
        <f>ARInvoiceTable[[#This Row],[Amount]]+ARInvoiceTable[[#This Row],[Amount paid]]</f>
        <v>0</v>
      </c>
    </row>
    <row r="17" spans="1:12" x14ac:dyDescent="0.45">
      <c r="A17" s="71">
        <v>13</v>
      </c>
      <c r="B17" s="72">
        <v>1632</v>
      </c>
      <c r="C17" s="72">
        <v>648</v>
      </c>
      <c r="D17" s="72" t="s">
        <v>82</v>
      </c>
      <c r="E17" s="72" t="s">
        <v>70</v>
      </c>
      <c r="F17" s="72" t="s">
        <v>71</v>
      </c>
      <c r="G17" s="72" t="s">
        <v>133</v>
      </c>
      <c r="H17" s="72" t="s">
        <v>133</v>
      </c>
      <c r="I17" s="72" t="s">
        <v>133</v>
      </c>
      <c r="J17" s="77">
        <v>249.2</v>
      </c>
      <c r="K17" s="85">
        <f>_xlfn.XLOOKUP(ARInvoiceTable[[#This Row],[Document no.]],PaymentTable[Document no.],PaymentTable[Amount],0)</f>
        <v>-249.2</v>
      </c>
      <c r="L17" s="85">
        <f>ARInvoiceTable[[#This Row],[Amount]]+ARInvoiceTable[[#This Row],[Amount paid]]</f>
        <v>0</v>
      </c>
    </row>
    <row r="18" spans="1:12" x14ac:dyDescent="0.45">
      <c r="A18" s="71">
        <v>18</v>
      </c>
      <c r="B18" s="72">
        <v>1644</v>
      </c>
      <c r="C18" s="72">
        <v>651</v>
      </c>
      <c r="D18" s="72" t="s">
        <v>227</v>
      </c>
      <c r="E18" s="72" t="s">
        <v>364</v>
      </c>
      <c r="F18" s="72" t="s">
        <v>368</v>
      </c>
      <c r="G18" s="72" t="s">
        <v>133</v>
      </c>
      <c r="H18" s="72" t="s">
        <v>133</v>
      </c>
      <c r="I18" s="72" t="s">
        <v>133</v>
      </c>
      <c r="J18" s="77">
        <v>2494.1999999999998</v>
      </c>
      <c r="K18" s="85">
        <f>_xlfn.XLOOKUP(ARInvoiceTable[[#This Row],[Document no.]],PaymentTable[Document no.],PaymentTable[Amount],0)</f>
        <v>-2494.1999999999998</v>
      </c>
      <c r="L18" s="85">
        <f>ARInvoiceTable[[#This Row],[Amount]]+ARInvoiceTable[[#This Row],[Amount paid]]</f>
        <v>0</v>
      </c>
    </row>
    <row r="19" spans="1:12" x14ac:dyDescent="0.45">
      <c r="A19" s="71">
        <v>8</v>
      </c>
      <c r="B19" s="72">
        <v>1651</v>
      </c>
      <c r="C19" s="72">
        <v>654</v>
      </c>
      <c r="D19" s="72" t="s">
        <v>228</v>
      </c>
      <c r="E19" s="72" t="s">
        <v>361</v>
      </c>
      <c r="F19" s="72" t="s">
        <v>365</v>
      </c>
      <c r="G19" s="72" t="s">
        <v>375</v>
      </c>
      <c r="H19" s="72" t="s">
        <v>375</v>
      </c>
      <c r="I19" s="72" t="s">
        <v>375</v>
      </c>
      <c r="J19" s="77">
        <v>625.5</v>
      </c>
      <c r="K19" s="85">
        <f>_xlfn.XLOOKUP(ARInvoiceTable[[#This Row],[Document no.]],PaymentTable[Document no.],PaymentTable[Amount],0)</f>
        <v>-625.5</v>
      </c>
      <c r="L19" s="85">
        <f>ARInvoiceTable[[#This Row],[Amount]]+ARInvoiceTable[[#This Row],[Amount paid]]</f>
        <v>0</v>
      </c>
    </row>
    <row r="20" spans="1:12" x14ac:dyDescent="0.45">
      <c r="A20" s="71">
        <v>13</v>
      </c>
      <c r="B20" s="72">
        <v>1663</v>
      </c>
      <c r="C20" s="72">
        <v>657</v>
      </c>
      <c r="D20" s="72" t="s">
        <v>83</v>
      </c>
      <c r="E20" s="72" t="s">
        <v>70</v>
      </c>
      <c r="F20" s="72" t="s">
        <v>71</v>
      </c>
      <c r="G20" s="72" t="s">
        <v>134</v>
      </c>
      <c r="H20" s="72" t="s">
        <v>134</v>
      </c>
      <c r="I20" s="72" t="s">
        <v>134</v>
      </c>
      <c r="J20" s="77">
        <v>6935</v>
      </c>
      <c r="K20" s="85">
        <f>_xlfn.XLOOKUP(ARInvoiceTable[[#This Row],[Document no.]],PaymentTable[Document no.],PaymentTable[Amount],0)</f>
        <v>-6935</v>
      </c>
      <c r="L20" s="85">
        <f>ARInvoiceTable[[#This Row],[Amount]]+ARInvoiceTable[[#This Row],[Amount paid]]</f>
        <v>0</v>
      </c>
    </row>
    <row r="21" spans="1:12" x14ac:dyDescent="0.45">
      <c r="A21" s="71">
        <v>16</v>
      </c>
      <c r="B21" s="72">
        <v>1672</v>
      </c>
      <c r="C21" s="72">
        <v>660</v>
      </c>
      <c r="D21" s="72" t="s">
        <v>229</v>
      </c>
      <c r="E21" s="72" t="s">
        <v>363</v>
      </c>
      <c r="F21" s="72" t="s">
        <v>367</v>
      </c>
      <c r="G21" s="72" t="s">
        <v>376</v>
      </c>
      <c r="H21" s="72" t="s">
        <v>376</v>
      </c>
      <c r="I21" s="72" t="s">
        <v>376</v>
      </c>
      <c r="J21" s="77">
        <v>1676.5</v>
      </c>
      <c r="K21" s="85">
        <f>_xlfn.XLOOKUP(ARInvoiceTable[[#This Row],[Document no.]],PaymentTable[Document no.],PaymentTable[Amount],0)</f>
        <v>-1676.5</v>
      </c>
      <c r="L21" s="85">
        <f>ARInvoiceTable[[#This Row],[Amount]]+ARInvoiceTable[[#This Row],[Amount paid]]</f>
        <v>0</v>
      </c>
    </row>
    <row r="22" spans="1:12" x14ac:dyDescent="0.45">
      <c r="A22" s="71">
        <v>13</v>
      </c>
      <c r="B22" s="72">
        <v>1680</v>
      </c>
      <c r="C22" s="72">
        <v>663</v>
      </c>
      <c r="D22" s="72" t="s">
        <v>84</v>
      </c>
      <c r="E22" s="72" t="s">
        <v>70</v>
      </c>
      <c r="F22" s="72" t="s">
        <v>71</v>
      </c>
      <c r="G22" s="72" t="s">
        <v>135</v>
      </c>
      <c r="H22" s="72" t="s">
        <v>135</v>
      </c>
      <c r="I22" s="72" t="s">
        <v>135</v>
      </c>
      <c r="J22" s="77">
        <v>741.6</v>
      </c>
      <c r="K22" s="85">
        <f>_xlfn.XLOOKUP(ARInvoiceTable[[#This Row],[Document no.]],PaymentTable[Document no.],PaymentTable[Amount],0)</f>
        <v>-741.6</v>
      </c>
      <c r="L22" s="85">
        <f>ARInvoiceTable[[#This Row],[Amount]]+ARInvoiceTable[[#This Row],[Amount paid]]</f>
        <v>0</v>
      </c>
    </row>
    <row r="23" spans="1:12" x14ac:dyDescent="0.45">
      <c r="A23" s="71">
        <v>8</v>
      </c>
      <c r="B23" s="72">
        <v>1687</v>
      </c>
      <c r="C23" s="72">
        <v>666</v>
      </c>
      <c r="D23" s="72" t="s">
        <v>230</v>
      </c>
      <c r="E23" s="72" t="s">
        <v>361</v>
      </c>
      <c r="F23" s="72" t="s">
        <v>365</v>
      </c>
      <c r="G23" s="72" t="s">
        <v>377</v>
      </c>
      <c r="H23" s="72" t="s">
        <v>377</v>
      </c>
      <c r="I23" s="72" t="s">
        <v>377</v>
      </c>
      <c r="J23" s="77">
        <v>133.5</v>
      </c>
      <c r="K23" s="85">
        <f>_xlfn.XLOOKUP(ARInvoiceTable[[#This Row],[Document no.]],PaymentTable[Document no.],PaymentTable[Amount],0)</f>
        <v>-133.5</v>
      </c>
      <c r="L23" s="85">
        <f>ARInvoiceTable[[#This Row],[Amount]]+ARInvoiceTable[[#This Row],[Amount paid]]</f>
        <v>0</v>
      </c>
    </row>
    <row r="24" spans="1:12" x14ac:dyDescent="0.45">
      <c r="A24" s="71">
        <v>10</v>
      </c>
      <c r="B24" s="72">
        <v>1694</v>
      </c>
      <c r="C24" s="72">
        <v>669</v>
      </c>
      <c r="D24" s="72" t="s">
        <v>231</v>
      </c>
      <c r="E24" s="72" t="s">
        <v>362</v>
      </c>
      <c r="F24" s="72" t="s">
        <v>366</v>
      </c>
      <c r="G24" s="72" t="s">
        <v>377</v>
      </c>
      <c r="H24" s="72" t="s">
        <v>377</v>
      </c>
      <c r="I24" s="72" t="s">
        <v>377</v>
      </c>
      <c r="J24" s="77">
        <v>625.5</v>
      </c>
      <c r="K24" s="85">
        <f>_xlfn.XLOOKUP(ARInvoiceTable[[#This Row],[Document no.]],PaymentTable[Document no.],PaymentTable[Amount],0)</f>
        <v>-625.5</v>
      </c>
      <c r="L24" s="85">
        <f>ARInvoiceTable[[#This Row],[Amount]]+ARInvoiceTable[[#This Row],[Amount paid]]</f>
        <v>0</v>
      </c>
    </row>
    <row r="25" spans="1:12" x14ac:dyDescent="0.45">
      <c r="A25" s="71">
        <v>13</v>
      </c>
      <c r="B25" s="72">
        <v>1700</v>
      </c>
      <c r="C25" s="72">
        <v>672</v>
      </c>
      <c r="D25" s="72" t="s">
        <v>85</v>
      </c>
      <c r="E25" s="72" t="s">
        <v>70</v>
      </c>
      <c r="F25" s="72" t="s">
        <v>71</v>
      </c>
      <c r="G25" s="72" t="s">
        <v>136</v>
      </c>
      <c r="H25" s="72" t="s">
        <v>136</v>
      </c>
      <c r="I25" s="72" t="s">
        <v>136</v>
      </c>
      <c r="J25" s="77">
        <v>125.1</v>
      </c>
      <c r="K25" s="85">
        <f>_xlfn.XLOOKUP(ARInvoiceTable[[#This Row],[Document no.]],PaymentTable[Document no.],PaymentTable[Amount],0)</f>
        <v>-125.1</v>
      </c>
      <c r="L25" s="85">
        <f>ARInvoiceTable[[#This Row],[Amount]]+ARInvoiceTable[[#This Row],[Amount paid]]</f>
        <v>0</v>
      </c>
    </row>
    <row r="26" spans="1:12" x14ac:dyDescent="0.45">
      <c r="A26" s="71">
        <v>18</v>
      </c>
      <c r="B26" s="72">
        <v>1706</v>
      </c>
      <c r="C26" s="72">
        <v>675</v>
      </c>
      <c r="D26" s="72" t="s">
        <v>232</v>
      </c>
      <c r="E26" s="72" t="s">
        <v>364</v>
      </c>
      <c r="F26" s="72" t="s">
        <v>368</v>
      </c>
      <c r="G26" s="72" t="s">
        <v>378</v>
      </c>
      <c r="H26" s="72" t="s">
        <v>378</v>
      </c>
      <c r="I26" s="72" t="s">
        <v>378</v>
      </c>
      <c r="J26" s="77">
        <v>250.2</v>
      </c>
      <c r="K26" s="85">
        <f>_xlfn.XLOOKUP(ARInvoiceTable[[#This Row],[Document no.]],PaymentTable[Document no.],PaymentTable[Amount],0)</f>
        <v>-250.2</v>
      </c>
      <c r="L26" s="85">
        <f>ARInvoiceTable[[#This Row],[Amount]]+ARInvoiceTable[[#This Row],[Amount paid]]</f>
        <v>0</v>
      </c>
    </row>
    <row r="27" spans="1:12" x14ac:dyDescent="0.45">
      <c r="A27" s="71">
        <v>8</v>
      </c>
      <c r="B27" s="72">
        <v>1717</v>
      </c>
      <c r="C27" s="72">
        <v>678</v>
      </c>
      <c r="D27" s="72" t="s">
        <v>233</v>
      </c>
      <c r="E27" s="72" t="s">
        <v>361</v>
      </c>
      <c r="F27" s="72" t="s">
        <v>365</v>
      </c>
      <c r="G27" s="72" t="s">
        <v>379</v>
      </c>
      <c r="H27" s="72" t="s">
        <v>379</v>
      </c>
      <c r="I27" s="72" t="s">
        <v>379</v>
      </c>
      <c r="J27" s="77">
        <v>2026.13</v>
      </c>
      <c r="K27" s="85">
        <f>_xlfn.XLOOKUP(ARInvoiceTable[[#This Row],[Document no.]],PaymentTable[Document no.],PaymentTable[Amount],0)</f>
        <v>-2026.13</v>
      </c>
      <c r="L27" s="85">
        <f>ARInvoiceTable[[#This Row],[Amount]]+ARInvoiceTable[[#This Row],[Amount paid]]</f>
        <v>0</v>
      </c>
    </row>
    <row r="28" spans="1:12" x14ac:dyDescent="0.45">
      <c r="A28" s="71">
        <v>10</v>
      </c>
      <c r="B28" s="72">
        <v>1728</v>
      </c>
      <c r="C28" s="72">
        <v>681</v>
      </c>
      <c r="D28" s="72" t="s">
        <v>234</v>
      </c>
      <c r="E28" s="72" t="s">
        <v>362</v>
      </c>
      <c r="F28" s="72" t="s">
        <v>366</v>
      </c>
      <c r="G28" s="72" t="s">
        <v>379</v>
      </c>
      <c r="H28" s="72" t="s">
        <v>379</v>
      </c>
      <c r="I28" s="72" t="s">
        <v>379</v>
      </c>
      <c r="J28" s="77">
        <v>10524</v>
      </c>
      <c r="K28" s="85">
        <f>_xlfn.XLOOKUP(ARInvoiceTable[[#This Row],[Document no.]],PaymentTable[Document no.],PaymentTable[Amount],0)</f>
        <v>-10524</v>
      </c>
      <c r="L28" s="85">
        <f>ARInvoiceTable[[#This Row],[Amount]]+ARInvoiceTable[[#This Row],[Amount paid]]</f>
        <v>0</v>
      </c>
    </row>
    <row r="29" spans="1:12" x14ac:dyDescent="0.45">
      <c r="A29" s="71">
        <v>16</v>
      </c>
      <c r="B29" s="72">
        <v>1737</v>
      </c>
      <c r="C29" s="72">
        <v>684</v>
      </c>
      <c r="D29" s="72" t="s">
        <v>235</v>
      </c>
      <c r="E29" s="72" t="s">
        <v>363</v>
      </c>
      <c r="F29" s="72" t="s">
        <v>367</v>
      </c>
      <c r="G29" s="72" t="s">
        <v>380</v>
      </c>
      <c r="H29" s="72" t="s">
        <v>380</v>
      </c>
      <c r="I29" s="72" t="s">
        <v>380</v>
      </c>
      <c r="J29" s="77">
        <v>3122.25</v>
      </c>
      <c r="K29" s="85">
        <f>_xlfn.XLOOKUP(ARInvoiceTable[[#This Row],[Document no.]],PaymentTable[Document no.],PaymentTable[Amount],0)</f>
        <v>-3122.25</v>
      </c>
      <c r="L29" s="85">
        <f>ARInvoiceTable[[#This Row],[Amount]]+ARInvoiceTable[[#This Row],[Amount paid]]</f>
        <v>0</v>
      </c>
    </row>
    <row r="30" spans="1:12" x14ac:dyDescent="0.45">
      <c r="A30" s="71">
        <v>18</v>
      </c>
      <c r="B30" s="72">
        <v>1749</v>
      </c>
      <c r="C30" s="72">
        <v>687</v>
      </c>
      <c r="D30" s="72" t="s">
        <v>236</v>
      </c>
      <c r="E30" s="72" t="s">
        <v>364</v>
      </c>
      <c r="F30" s="72" t="s">
        <v>368</v>
      </c>
      <c r="G30" s="72" t="s">
        <v>381</v>
      </c>
      <c r="H30" s="72" t="s">
        <v>381</v>
      </c>
      <c r="I30" s="72" t="s">
        <v>381</v>
      </c>
      <c r="J30" s="77">
        <v>2073.8000000000002</v>
      </c>
      <c r="K30" s="85">
        <f>_xlfn.XLOOKUP(ARInvoiceTable[[#This Row],[Document no.]],PaymentTable[Document no.],PaymentTable[Amount],0)</f>
        <v>-2073.8000000000002</v>
      </c>
      <c r="L30" s="85">
        <f>ARInvoiceTable[[#This Row],[Amount]]+ARInvoiceTable[[#This Row],[Amount paid]]</f>
        <v>0</v>
      </c>
    </row>
    <row r="31" spans="1:12" x14ac:dyDescent="0.45">
      <c r="A31" s="71">
        <v>8</v>
      </c>
      <c r="B31" s="72">
        <v>1756</v>
      </c>
      <c r="C31" s="72">
        <v>690</v>
      </c>
      <c r="D31" s="72" t="s">
        <v>237</v>
      </c>
      <c r="E31" s="72" t="s">
        <v>361</v>
      </c>
      <c r="F31" s="72" t="s">
        <v>365</v>
      </c>
      <c r="G31" s="72" t="s">
        <v>137</v>
      </c>
      <c r="H31" s="72" t="s">
        <v>137</v>
      </c>
      <c r="I31" s="72" t="s">
        <v>137</v>
      </c>
      <c r="J31" s="77">
        <v>781.88</v>
      </c>
      <c r="K31" s="85">
        <f>_xlfn.XLOOKUP(ARInvoiceTable[[#This Row],[Document no.]],PaymentTable[Document no.],PaymentTable[Amount],0)</f>
        <v>-781.88</v>
      </c>
      <c r="L31" s="85">
        <f>ARInvoiceTable[[#This Row],[Amount]]+ARInvoiceTable[[#This Row],[Amount paid]]</f>
        <v>0</v>
      </c>
    </row>
    <row r="32" spans="1:12" x14ac:dyDescent="0.45">
      <c r="A32" s="71">
        <v>13</v>
      </c>
      <c r="B32" s="72">
        <v>1768</v>
      </c>
      <c r="C32" s="72">
        <v>693</v>
      </c>
      <c r="D32" s="72" t="s">
        <v>86</v>
      </c>
      <c r="E32" s="72" t="s">
        <v>70</v>
      </c>
      <c r="F32" s="72" t="s">
        <v>71</v>
      </c>
      <c r="G32" s="72" t="s">
        <v>137</v>
      </c>
      <c r="H32" s="72" t="s">
        <v>137</v>
      </c>
      <c r="I32" s="72" t="s">
        <v>137</v>
      </c>
      <c r="J32" s="77">
        <v>7120.5</v>
      </c>
      <c r="K32" s="85">
        <f>_xlfn.XLOOKUP(ARInvoiceTable[[#This Row],[Document no.]],PaymentTable[Document no.],PaymentTable[Amount],0)</f>
        <v>-7120.5</v>
      </c>
      <c r="L32" s="85">
        <f>ARInvoiceTable[[#This Row],[Amount]]+ARInvoiceTable[[#This Row],[Amount paid]]</f>
        <v>0</v>
      </c>
    </row>
    <row r="33" spans="1:12" x14ac:dyDescent="0.45">
      <c r="A33" s="71">
        <v>13</v>
      </c>
      <c r="B33" s="72">
        <v>1778</v>
      </c>
      <c r="C33" s="72">
        <v>696</v>
      </c>
      <c r="D33" s="72" t="s">
        <v>87</v>
      </c>
      <c r="E33" s="72" t="s">
        <v>70</v>
      </c>
      <c r="F33" s="72" t="s">
        <v>71</v>
      </c>
      <c r="G33" s="72" t="s">
        <v>138</v>
      </c>
      <c r="H33" s="72" t="s">
        <v>138</v>
      </c>
      <c r="I33" s="72" t="s">
        <v>138</v>
      </c>
      <c r="J33" s="77">
        <v>1358.1</v>
      </c>
      <c r="K33" s="85">
        <f>_xlfn.XLOOKUP(ARInvoiceTable[[#This Row],[Document no.]],PaymentTable[Document no.],PaymentTable[Amount],0)</f>
        <v>-1358.1</v>
      </c>
      <c r="L33" s="85">
        <f>ARInvoiceTable[[#This Row],[Amount]]+ARInvoiceTable[[#This Row],[Amount paid]]</f>
        <v>0</v>
      </c>
    </row>
    <row r="34" spans="1:12" x14ac:dyDescent="0.45">
      <c r="A34" s="71">
        <v>16</v>
      </c>
      <c r="B34" s="72">
        <v>1787</v>
      </c>
      <c r="C34" s="72">
        <v>699</v>
      </c>
      <c r="D34" s="72" t="s">
        <v>238</v>
      </c>
      <c r="E34" s="72" t="s">
        <v>363</v>
      </c>
      <c r="F34" s="72" t="s">
        <v>367</v>
      </c>
      <c r="G34" s="72" t="s">
        <v>138</v>
      </c>
      <c r="H34" s="72" t="s">
        <v>138</v>
      </c>
      <c r="I34" s="72" t="s">
        <v>138</v>
      </c>
      <c r="J34" s="77">
        <v>1676.5</v>
      </c>
      <c r="K34" s="85">
        <f>_xlfn.XLOOKUP(ARInvoiceTable[[#This Row],[Document no.]],PaymentTable[Document no.],PaymentTable[Amount],0)</f>
        <v>-1676.5</v>
      </c>
      <c r="L34" s="85">
        <f>ARInvoiceTable[[#This Row],[Amount]]+ARInvoiceTable[[#This Row],[Amount paid]]</f>
        <v>0</v>
      </c>
    </row>
    <row r="35" spans="1:12" x14ac:dyDescent="0.45">
      <c r="A35" s="71">
        <v>8</v>
      </c>
      <c r="B35" s="72">
        <v>1794</v>
      </c>
      <c r="C35" s="72">
        <v>702</v>
      </c>
      <c r="D35" s="72" t="s">
        <v>239</v>
      </c>
      <c r="E35" s="72" t="s">
        <v>361</v>
      </c>
      <c r="F35" s="72" t="s">
        <v>365</v>
      </c>
      <c r="G35" s="72" t="s">
        <v>382</v>
      </c>
      <c r="H35" s="72" t="s">
        <v>382</v>
      </c>
      <c r="I35" s="72" t="s">
        <v>382</v>
      </c>
      <c r="J35" s="77">
        <v>133.5</v>
      </c>
      <c r="K35" s="85">
        <f>_xlfn.XLOOKUP(ARInvoiceTable[[#This Row],[Document no.]],PaymentTable[Document no.],PaymentTable[Amount],0)</f>
        <v>-133.5</v>
      </c>
      <c r="L35" s="85">
        <f>ARInvoiceTable[[#This Row],[Amount]]+ARInvoiceTable[[#This Row],[Amount paid]]</f>
        <v>0</v>
      </c>
    </row>
    <row r="36" spans="1:12" x14ac:dyDescent="0.45">
      <c r="A36" s="71">
        <v>10</v>
      </c>
      <c r="B36" s="72">
        <v>1801</v>
      </c>
      <c r="C36" s="72">
        <v>705</v>
      </c>
      <c r="D36" s="72" t="s">
        <v>240</v>
      </c>
      <c r="E36" s="72" t="s">
        <v>362</v>
      </c>
      <c r="F36" s="72" t="s">
        <v>366</v>
      </c>
      <c r="G36" s="72" t="s">
        <v>383</v>
      </c>
      <c r="H36" s="72" t="s">
        <v>383</v>
      </c>
      <c r="I36" s="72" t="s">
        <v>383</v>
      </c>
      <c r="J36" s="77">
        <v>781.88</v>
      </c>
      <c r="K36" s="85">
        <f>_xlfn.XLOOKUP(ARInvoiceTable[[#This Row],[Document no.]],PaymentTable[Document no.],PaymentTable[Amount],0)</f>
        <v>-781.88</v>
      </c>
      <c r="L36" s="85">
        <f>ARInvoiceTable[[#This Row],[Amount]]+ARInvoiceTable[[#This Row],[Amount paid]]</f>
        <v>0</v>
      </c>
    </row>
    <row r="37" spans="1:12" x14ac:dyDescent="0.45">
      <c r="A37" s="71">
        <v>13</v>
      </c>
      <c r="B37" s="72">
        <v>1807</v>
      </c>
      <c r="C37" s="72">
        <v>708</v>
      </c>
      <c r="D37" s="72" t="s">
        <v>88</v>
      </c>
      <c r="E37" s="72" t="s">
        <v>70</v>
      </c>
      <c r="F37" s="72" t="s">
        <v>71</v>
      </c>
      <c r="G37" s="72" t="s">
        <v>139</v>
      </c>
      <c r="H37" s="72" t="s">
        <v>139</v>
      </c>
      <c r="I37" s="72" t="s">
        <v>139</v>
      </c>
      <c r="J37" s="77">
        <v>250.2</v>
      </c>
      <c r="K37" s="85">
        <f>_xlfn.XLOOKUP(ARInvoiceTable[[#This Row],[Document no.]],PaymentTable[Document no.],PaymentTable[Amount],0)</f>
        <v>-250.2</v>
      </c>
      <c r="L37" s="85">
        <f>ARInvoiceTable[[#This Row],[Amount]]+ARInvoiceTable[[#This Row],[Amount paid]]</f>
        <v>0</v>
      </c>
    </row>
    <row r="38" spans="1:12" x14ac:dyDescent="0.45">
      <c r="A38" s="71">
        <v>16</v>
      </c>
      <c r="B38" s="72">
        <v>1814</v>
      </c>
      <c r="C38" s="72">
        <v>711</v>
      </c>
      <c r="D38" s="72" t="s">
        <v>241</v>
      </c>
      <c r="E38" s="72" t="s">
        <v>363</v>
      </c>
      <c r="F38" s="72" t="s">
        <v>367</v>
      </c>
      <c r="G38" s="72" t="s">
        <v>384</v>
      </c>
      <c r="H38" s="72" t="s">
        <v>384</v>
      </c>
      <c r="I38" s="72" t="s">
        <v>384</v>
      </c>
      <c r="J38" s="77">
        <v>308.25</v>
      </c>
      <c r="K38" s="85">
        <f>_xlfn.XLOOKUP(ARInvoiceTable[[#This Row],[Document no.]],PaymentTable[Document no.],PaymentTable[Amount],0)</f>
        <v>-308.25</v>
      </c>
      <c r="L38" s="85">
        <f>ARInvoiceTable[[#This Row],[Amount]]+ARInvoiceTable[[#This Row],[Amount paid]]</f>
        <v>0</v>
      </c>
    </row>
    <row r="39" spans="1:12" x14ac:dyDescent="0.45">
      <c r="A39" s="71">
        <v>18</v>
      </c>
      <c r="B39" s="72">
        <v>1820</v>
      </c>
      <c r="C39" s="72">
        <v>714</v>
      </c>
      <c r="D39" s="72" t="s">
        <v>242</v>
      </c>
      <c r="E39" s="72" t="s">
        <v>364</v>
      </c>
      <c r="F39" s="72" t="s">
        <v>368</v>
      </c>
      <c r="G39" s="72" t="s">
        <v>385</v>
      </c>
      <c r="H39" s="72" t="s">
        <v>385</v>
      </c>
      <c r="I39" s="72" t="s">
        <v>385</v>
      </c>
      <c r="J39" s="77">
        <v>250.2</v>
      </c>
      <c r="K39" s="85">
        <f>_xlfn.XLOOKUP(ARInvoiceTable[[#This Row],[Document no.]],PaymentTable[Document no.],PaymentTable[Amount],0)</f>
        <v>-250.2</v>
      </c>
      <c r="L39" s="85">
        <f>ARInvoiceTable[[#This Row],[Amount]]+ARInvoiceTable[[#This Row],[Amount paid]]</f>
        <v>0</v>
      </c>
    </row>
    <row r="40" spans="1:12" x14ac:dyDescent="0.45">
      <c r="A40" s="71">
        <v>8</v>
      </c>
      <c r="B40" s="72">
        <v>1831</v>
      </c>
      <c r="C40" s="72">
        <v>717</v>
      </c>
      <c r="D40" s="72" t="s">
        <v>243</v>
      </c>
      <c r="E40" s="72" t="s">
        <v>361</v>
      </c>
      <c r="F40" s="72" t="s">
        <v>365</v>
      </c>
      <c r="G40" s="72" t="s">
        <v>386</v>
      </c>
      <c r="H40" s="72" t="s">
        <v>386</v>
      </c>
      <c r="I40" s="72" t="s">
        <v>386</v>
      </c>
      <c r="J40" s="77">
        <v>2490.75</v>
      </c>
      <c r="K40" s="85">
        <f>_xlfn.XLOOKUP(ARInvoiceTable[[#This Row],[Document no.]],PaymentTable[Document no.],PaymentTable[Amount],0)</f>
        <v>-2490.75</v>
      </c>
      <c r="L40" s="85">
        <f>ARInvoiceTable[[#This Row],[Amount]]+ARInvoiceTable[[#This Row],[Amount paid]]</f>
        <v>0</v>
      </c>
    </row>
    <row r="41" spans="1:12" x14ac:dyDescent="0.45">
      <c r="A41" s="71">
        <v>10</v>
      </c>
      <c r="B41" s="72">
        <v>1842</v>
      </c>
      <c r="C41" s="72">
        <v>720</v>
      </c>
      <c r="D41" s="72" t="s">
        <v>244</v>
      </c>
      <c r="E41" s="72" t="s">
        <v>362</v>
      </c>
      <c r="F41" s="72" t="s">
        <v>366</v>
      </c>
      <c r="G41" s="72" t="s">
        <v>386</v>
      </c>
      <c r="H41" s="72" t="s">
        <v>386</v>
      </c>
      <c r="I41" s="72" t="s">
        <v>386</v>
      </c>
      <c r="J41" s="77">
        <v>13756.63</v>
      </c>
      <c r="K41" s="85">
        <f>_xlfn.XLOOKUP(ARInvoiceTable[[#This Row],[Document no.]],PaymentTable[Document no.],PaymentTable[Amount],0)</f>
        <v>-13756.63</v>
      </c>
      <c r="L41" s="85">
        <f>ARInvoiceTable[[#This Row],[Amount]]+ARInvoiceTable[[#This Row],[Amount paid]]</f>
        <v>0</v>
      </c>
    </row>
    <row r="42" spans="1:12" x14ac:dyDescent="0.45">
      <c r="A42" s="71">
        <v>16</v>
      </c>
      <c r="B42" s="72">
        <v>1849</v>
      </c>
      <c r="C42" s="72">
        <v>723</v>
      </c>
      <c r="D42" s="72" t="s">
        <v>245</v>
      </c>
      <c r="E42" s="72" t="s">
        <v>363</v>
      </c>
      <c r="F42" s="72" t="s">
        <v>367</v>
      </c>
      <c r="G42" s="72" t="s">
        <v>387</v>
      </c>
      <c r="H42" s="72" t="s">
        <v>387</v>
      </c>
      <c r="I42" s="72" t="s">
        <v>387</v>
      </c>
      <c r="J42" s="77">
        <v>3165.75</v>
      </c>
      <c r="K42" s="85">
        <f>_xlfn.XLOOKUP(ARInvoiceTable[[#This Row],[Document no.]],PaymentTable[Document no.],PaymentTable[Amount],0)</f>
        <v>-3165.75</v>
      </c>
      <c r="L42" s="85">
        <f>ARInvoiceTable[[#This Row],[Amount]]+ARInvoiceTable[[#This Row],[Amount paid]]</f>
        <v>0</v>
      </c>
    </row>
    <row r="43" spans="1:12" x14ac:dyDescent="0.45">
      <c r="A43" s="71">
        <v>13</v>
      </c>
      <c r="B43" s="72">
        <v>1855</v>
      </c>
      <c r="C43" s="72">
        <v>726</v>
      </c>
      <c r="D43" s="72" t="s">
        <v>89</v>
      </c>
      <c r="E43" s="72" t="s">
        <v>70</v>
      </c>
      <c r="F43" s="72" t="s">
        <v>71</v>
      </c>
      <c r="G43" s="72" t="s">
        <v>140</v>
      </c>
      <c r="H43" s="72" t="s">
        <v>140</v>
      </c>
      <c r="I43" s="72" t="s">
        <v>140</v>
      </c>
      <c r="J43" s="77">
        <v>356</v>
      </c>
      <c r="K43" s="85">
        <f>_xlfn.XLOOKUP(ARInvoiceTable[[#This Row],[Document no.]],PaymentTable[Document no.],PaymentTable[Amount],0)</f>
        <v>-356</v>
      </c>
      <c r="L43" s="85">
        <f>ARInvoiceTable[[#This Row],[Amount]]+ARInvoiceTable[[#This Row],[Amount paid]]</f>
        <v>0</v>
      </c>
    </row>
    <row r="44" spans="1:12" x14ac:dyDescent="0.45">
      <c r="A44" s="71">
        <v>18</v>
      </c>
      <c r="B44" s="72">
        <v>1867</v>
      </c>
      <c r="C44" s="72">
        <v>729</v>
      </c>
      <c r="D44" s="72" t="s">
        <v>246</v>
      </c>
      <c r="E44" s="72" t="s">
        <v>364</v>
      </c>
      <c r="F44" s="72" t="s">
        <v>368</v>
      </c>
      <c r="G44" s="72" t="s">
        <v>140</v>
      </c>
      <c r="H44" s="72" t="s">
        <v>140</v>
      </c>
      <c r="I44" s="72" t="s">
        <v>140</v>
      </c>
      <c r="J44" s="77">
        <v>3284.5</v>
      </c>
      <c r="K44" s="85">
        <f>_xlfn.XLOOKUP(ARInvoiceTable[[#This Row],[Document no.]],PaymentTable[Document no.],PaymentTable[Amount],0)</f>
        <v>-3284.5</v>
      </c>
      <c r="L44" s="85">
        <f>ARInvoiceTable[[#This Row],[Amount]]+ARInvoiceTable[[#This Row],[Amount paid]]</f>
        <v>0</v>
      </c>
    </row>
    <row r="45" spans="1:12" x14ac:dyDescent="0.45">
      <c r="A45" s="71">
        <v>8</v>
      </c>
      <c r="B45" s="72">
        <v>1874</v>
      </c>
      <c r="C45" s="72">
        <v>732</v>
      </c>
      <c r="D45" s="72" t="s">
        <v>247</v>
      </c>
      <c r="E45" s="72" t="s">
        <v>361</v>
      </c>
      <c r="F45" s="72" t="s">
        <v>365</v>
      </c>
      <c r="G45" s="72" t="s">
        <v>388</v>
      </c>
      <c r="H45" s="72" t="s">
        <v>388</v>
      </c>
      <c r="I45" s="72" t="s">
        <v>388</v>
      </c>
      <c r="J45" s="77">
        <v>938.25</v>
      </c>
      <c r="K45" s="85">
        <f>_xlfn.XLOOKUP(ARInvoiceTable[[#This Row],[Document no.]],PaymentTable[Document no.],PaymentTable[Amount],0)</f>
        <v>-938.25</v>
      </c>
      <c r="L45" s="85">
        <f>ARInvoiceTable[[#This Row],[Amount]]+ARInvoiceTable[[#This Row],[Amount paid]]</f>
        <v>0</v>
      </c>
    </row>
    <row r="46" spans="1:12" x14ac:dyDescent="0.45">
      <c r="A46" s="71">
        <v>13</v>
      </c>
      <c r="B46" s="72">
        <v>1886</v>
      </c>
      <c r="C46" s="72">
        <v>735</v>
      </c>
      <c r="D46" s="72" t="s">
        <v>90</v>
      </c>
      <c r="E46" s="72" t="s">
        <v>70</v>
      </c>
      <c r="F46" s="72" t="s">
        <v>71</v>
      </c>
      <c r="G46" s="72" t="s">
        <v>141</v>
      </c>
      <c r="H46" s="72" t="s">
        <v>141</v>
      </c>
      <c r="I46" s="72" t="s">
        <v>141</v>
      </c>
      <c r="J46" s="77">
        <v>10163.4</v>
      </c>
      <c r="K46" s="85">
        <f>_xlfn.XLOOKUP(ARInvoiceTable[[#This Row],[Document no.]],PaymentTable[Document no.],PaymentTable[Amount],0)</f>
        <v>-10163.4</v>
      </c>
      <c r="L46" s="85">
        <f>ARInvoiceTable[[#This Row],[Amount]]+ARInvoiceTable[[#This Row],[Amount paid]]</f>
        <v>0</v>
      </c>
    </row>
    <row r="47" spans="1:12" x14ac:dyDescent="0.45">
      <c r="A47" s="71">
        <v>16</v>
      </c>
      <c r="B47" s="72">
        <v>1895</v>
      </c>
      <c r="C47" s="72">
        <v>738</v>
      </c>
      <c r="D47" s="72" t="s">
        <v>248</v>
      </c>
      <c r="E47" s="72" t="s">
        <v>363</v>
      </c>
      <c r="F47" s="72" t="s">
        <v>367</v>
      </c>
      <c r="G47" s="72" t="s">
        <v>389</v>
      </c>
      <c r="H47" s="72" t="s">
        <v>389</v>
      </c>
      <c r="I47" s="72" t="s">
        <v>389</v>
      </c>
      <c r="J47" s="77">
        <v>2202</v>
      </c>
      <c r="K47" s="85">
        <f>_xlfn.XLOOKUP(ARInvoiceTable[[#This Row],[Document no.]],PaymentTable[Document no.],PaymentTable[Amount],0)</f>
        <v>-2202</v>
      </c>
      <c r="L47" s="85">
        <f>ARInvoiceTable[[#This Row],[Amount]]+ARInvoiceTable[[#This Row],[Amount paid]]</f>
        <v>0</v>
      </c>
    </row>
    <row r="48" spans="1:12" x14ac:dyDescent="0.45">
      <c r="A48" s="71">
        <v>13</v>
      </c>
      <c r="B48" s="72">
        <v>1903</v>
      </c>
      <c r="C48" s="72">
        <v>741</v>
      </c>
      <c r="D48" s="72" t="s">
        <v>91</v>
      </c>
      <c r="E48" s="72" t="s">
        <v>70</v>
      </c>
      <c r="F48" s="72" t="s">
        <v>71</v>
      </c>
      <c r="G48" s="72" t="s">
        <v>142</v>
      </c>
      <c r="H48" s="72" t="s">
        <v>142</v>
      </c>
      <c r="I48" s="72" t="s">
        <v>142</v>
      </c>
      <c r="J48" s="77">
        <v>1113.3</v>
      </c>
      <c r="K48" s="85">
        <f>_xlfn.XLOOKUP(ARInvoiceTable[[#This Row],[Document no.]],PaymentTable[Document no.],PaymentTable[Amount],0)</f>
        <v>-1113.3</v>
      </c>
      <c r="L48" s="85">
        <f>ARInvoiceTable[[#This Row],[Amount]]+ARInvoiceTable[[#This Row],[Amount paid]]</f>
        <v>0</v>
      </c>
    </row>
    <row r="49" spans="1:12" x14ac:dyDescent="0.45">
      <c r="A49" s="71">
        <v>8</v>
      </c>
      <c r="B49" s="72">
        <v>1910</v>
      </c>
      <c r="C49" s="72">
        <v>744</v>
      </c>
      <c r="D49" s="72" t="s">
        <v>249</v>
      </c>
      <c r="E49" s="72" t="s">
        <v>361</v>
      </c>
      <c r="F49" s="72" t="s">
        <v>365</v>
      </c>
      <c r="G49" s="72" t="s">
        <v>390</v>
      </c>
      <c r="H49" s="72" t="s">
        <v>390</v>
      </c>
      <c r="I49" s="72" t="s">
        <v>390</v>
      </c>
      <c r="J49" s="77">
        <v>133.5</v>
      </c>
      <c r="K49" s="85">
        <f>_xlfn.XLOOKUP(ARInvoiceTable[[#This Row],[Document no.]],PaymentTable[Document no.],PaymentTable[Amount],0)</f>
        <v>-133.5</v>
      </c>
      <c r="L49" s="85">
        <f>ARInvoiceTable[[#This Row],[Amount]]+ARInvoiceTable[[#This Row],[Amount paid]]</f>
        <v>0</v>
      </c>
    </row>
    <row r="50" spans="1:12" x14ac:dyDescent="0.45">
      <c r="A50" s="71">
        <v>13</v>
      </c>
      <c r="B50" s="72">
        <v>1916</v>
      </c>
      <c r="C50" s="72">
        <v>747</v>
      </c>
      <c r="D50" s="72" t="s">
        <v>92</v>
      </c>
      <c r="E50" s="72" t="s">
        <v>70</v>
      </c>
      <c r="F50" s="72" t="s">
        <v>71</v>
      </c>
      <c r="G50" s="72" t="s">
        <v>143</v>
      </c>
      <c r="H50" s="72" t="s">
        <v>143</v>
      </c>
      <c r="I50" s="72" t="s">
        <v>143</v>
      </c>
      <c r="J50" s="77">
        <v>125.1</v>
      </c>
      <c r="K50" s="85">
        <f>_xlfn.XLOOKUP(ARInvoiceTable[[#This Row],[Document no.]],PaymentTable[Document no.],PaymentTable[Amount],0)</f>
        <v>-125.1</v>
      </c>
      <c r="L50" s="85">
        <f>ARInvoiceTable[[#This Row],[Amount]]+ARInvoiceTable[[#This Row],[Amount paid]]</f>
        <v>0</v>
      </c>
    </row>
    <row r="51" spans="1:12" x14ac:dyDescent="0.45">
      <c r="A51" s="71">
        <v>16</v>
      </c>
      <c r="B51" s="72">
        <v>1923</v>
      </c>
      <c r="C51" s="72">
        <v>750</v>
      </c>
      <c r="D51" s="72" t="s">
        <v>250</v>
      </c>
      <c r="E51" s="72" t="s">
        <v>363</v>
      </c>
      <c r="F51" s="72" t="s">
        <v>367</v>
      </c>
      <c r="G51" s="72" t="s">
        <v>391</v>
      </c>
      <c r="H51" s="72" t="s">
        <v>391</v>
      </c>
      <c r="I51" s="72" t="s">
        <v>391</v>
      </c>
      <c r="J51" s="77">
        <v>308.25</v>
      </c>
      <c r="K51" s="85">
        <f>_xlfn.XLOOKUP(ARInvoiceTable[[#This Row],[Document no.]],PaymentTable[Document no.],PaymentTable[Amount],0)</f>
        <v>-308.25</v>
      </c>
      <c r="L51" s="85">
        <f>ARInvoiceTable[[#This Row],[Amount]]+ARInvoiceTable[[#This Row],[Amount paid]]</f>
        <v>0</v>
      </c>
    </row>
    <row r="52" spans="1:12" x14ac:dyDescent="0.45">
      <c r="A52" s="71">
        <v>10</v>
      </c>
      <c r="B52" s="72">
        <v>1936</v>
      </c>
      <c r="C52" s="72">
        <v>753</v>
      </c>
      <c r="D52" s="72" t="s">
        <v>251</v>
      </c>
      <c r="E52" s="72" t="s">
        <v>362</v>
      </c>
      <c r="F52" s="72" t="s">
        <v>366</v>
      </c>
      <c r="G52" s="72" t="s">
        <v>392</v>
      </c>
      <c r="H52" s="72" t="s">
        <v>392</v>
      </c>
      <c r="I52" s="72" t="s">
        <v>392</v>
      </c>
      <c r="J52" s="77">
        <v>16162</v>
      </c>
      <c r="K52" s="85">
        <f>_xlfn.XLOOKUP(ARInvoiceTable[[#This Row],[Document no.]],PaymentTable[Document no.],PaymentTable[Amount],0)</f>
        <v>-16162</v>
      </c>
      <c r="L52" s="85">
        <f>ARInvoiceTable[[#This Row],[Amount]]+ARInvoiceTable[[#This Row],[Amount paid]]</f>
        <v>0</v>
      </c>
    </row>
    <row r="53" spans="1:12" x14ac:dyDescent="0.45">
      <c r="A53" s="71">
        <v>8</v>
      </c>
      <c r="B53" s="72">
        <v>1947</v>
      </c>
      <c r="C53" s="72">
        <v>756</v>
      </c>
      <c r="D53" s="72" t="s">
        <v>252</v>
      </c>
      <c r="E53" s="72" t="s">
        <v>361</v>
      </c>
      <c r="F53" s="72" t="s">
        <v>365</v>
      </c>
      <c r="G53" s="72" t="s">
        <v>393</v>
      </c>
      <c r="H53" s="72" t="s">
        <v>393</v>
      </c>
      <c r="I53" s="72" t="s">
        <v>393</v>
      </c>
      <c r="J53" s="77">
        <v>2336.63</v>
      </c>
      <c r="K53" s="85">
        <f>_xlfn.XLOOKUP(ARInvoiceTable[[#This Row],[Document no.]],PaymentTable[Document no.],PaymentTable[Amount],0)</f>
        <v>-2336.63</v>
      </c>
      <c r="L53" s="85">
        <f>ARInvoiceTable[[#This Row],[Amount]]+ARInvoiceTable[[#This Row],[Amount paid]]</f>
        <v>0</v>
      </c>
    </row>
    <row r="54" spans="1:12" x14ac:dyDescent="0.45">
      <c r="A54" s="71">
        <v>16</v>
      </c>
      <c r="B54" s="72">
        <v>1954</v>
      </c>
      <c r="C54" s="72">
        <v>759</v>
      </c>
      <c r="D54" s="72" t="s">
        <v>253</v>
      </c>
      <c r="E54" s="72" t="s">
        <v>363</v>
      </c>
      <c r="F54" s="72" t="s">
        <v>367</v>
      </c>
      <c r="G54" s="72" t="s">
        <v>394</v>
      </c>
      <c r="H54" s="72" t="s">
        <v>394</v>
      </c>
      <c r="I54" s="72" t="s">
        <v>394</v>
      </c>
      <c r="J54" s="77">
        <v>3165.75</v>
      </c>
      <c r="K54" s="85">
        <f>_xlfn.XLOOKUP(ARInvoiceTable[[#This Row],[Document no.]],PaymentTable[Document no.],PaymentTable[Amount],0)</f>
        <v>-3165.75</v>
      </c>
      <c r="L54" s="85">
        <f>ARInvoiceTable[[#This Row],[Amount]]+ARInvoiceTable[[#This Row],[Amount paid]]</f>
        <v>0</v>
      </c>
    </row>
    <row r="55" spans="1:12" x14ac:dyDescent="0.45">
      <c r="A55" s="71">
        <v>18</v>
      </c>
      <c r="B55" s="72">
        <v>1968</v>
      </c>
      <c r="C55" s="72">
        <v>762</v>
      </c>
      <c r="D55" s="72" t="s">
        <v>254</v>
      </c>
      <c r="E55" s="72" t="s">
        <v>364</v>
      </c>
      <c r="F55" s="72" t="s">
        <v>368</v>
      </c>
      <c r="G55" s="72" t="s">
        <v>394</v>
      </c>
      <c r="H55" s="72" t="s">
        <v>394</v>
      </c>
      <c r="I55" s="72" t="s">
        <v>394</v>
      </c>
      <c r="J55" s="77">
        <v>3237.6</v>
      </c>
      <c r="K55" s="85">
        <f>_xlfn.XLOOKUP(ARInvoiceTable[[#This Row],[Document no.]],PaymentTable[Document no.],PaymentTable[Amount],0)</f>
        <v>-3237.6</v>
      </c>
      <c r="L55" s="85">
        <f>ARInvoiceTable[[#This Row],[Amount]]+ARInvoiceTable[[#This Row],[Amount paid]]</f>
        <v>0</v>
      </c>
    </row>
    <row r="56" spans="1:12" x14ac:dyDescent="0.45">
      <c r="A56" s="71">
        <v>8</v>
      </c>
      <c r="B56" s="72">
        <v>1975</v>
      </c>
      <c r="C56" s="72">
        <v>765</v>
      </c>
      <c r="D56" s="72" t="s">
        <v>255</v>
      </c>
      <c r="E56" s="72" t="s">
        <v>361</v>
      </c>
      <c r="F56" s="72" t="s">
        <v>365</v>
      </c>
      <c r="G56" s="72" t="s">
        <v>144</v>
      </c>
      <c r="H56" s="72" t="s">
        <v>144</v>
      </c>
      <c r="I56" s="72" t="s">
        <v>144</v>
      </c>
      <c r="J56" s="77">
        <v>938.25</v>
      </c>
      <c r="K56" s="85">
        <f>_xlfn.XLOOKUP(ARInvoiceTable[[#This Row],[Document no.]],PaymentTable[Document no.],PaymentTable[Amount],0)</f>
        <v>-938.25</v>
      </c>
      <c r="L56" s="85">
        <f>ARInvoiceTable[[#This Row],[Amount]]+ARInvoiceTable[[#This Row],[Amount paid]]</f>
        <v>0</v>
      </c>
    </row>
    <row r="57" spans="1:12" x14ac:dyDescent="0.45">
      <c r="A57" s="71">
        <v>13</v>
      </c>
      <c r="B57" s="72">
        <v>1985</v>
      </c>
      <c r="C57" s="72">
        <v>768</v>
      </c>
      <c r="D57" s="72" t="s">
        <v>93</v>
      </c>
      <c r="E57" s="72" t="s">
        <v>70</v>
      </c>
      <c r="F57" s="72" t="s">
        <v>71</v>
      </c>
      <c r="G57" s="72" t="s">
        <v>144</v>
      </c>
      <c r="H57" s="72" t="s">
        <v>144</v>
      </c>
      <c r="I57" s="72" t="s">
        <v>144</v>
      </c>
      <c r="J57" s="77">
        <v>9178</v>
      </c>
      <c r="K57" s="85">
        <f>_xlfn.XLOOKUP(ARInvoiceTable[[#This Row],[Document no.]],PaymentTable[Document no.],PaymentTable[Amount],0)</f>
        <v>-9178</v>
      </c>
      <c r="L57" s="85">
        <f>ARInvoiceTable[[#This Row],[Amount]]+ARInvoiceTable[[#This Row],[Amount paid]]</f>
        <v>0</v>
      </c>
    </row>
    <row r="58" spans="1:12" x14ac:dyDescent="0.45">
      <c r="A58" s="71">
        <v>16</v>
      </c>
      <c r="B58" s="72">
        <v>1994</v>
      </c>
      <c r="C58" s="72">
        <v>771</v>
      </c>
      <c r="D58" s="72" t="s">
        <v>256</v>
      </c>
      <c r="E58" s="72" t="s">
        <v>363</v>
      </c>
      <c r="F58" s="72" t="s">
        <v>367</v>
      </c>
      <c r="G58" s="72" t="s">
        <v>145</v>
      </c>
      <c r="H58" s="72" t="s">
        <v>145</v>
      </c>
      <c r="I58" s="72" t="s">
        <v>145</v>
      </c>
      <c r="J58" s="77">
        <v>2202</v>
      </c>
      <c r="K58" s="85">
        <f>_xlfn.XLOOKUP(ARInvoiceTable[[#This Row],[Document no.]],PaymentTable[Document no.],PaymentTable[Amount],0)</f>
        <v>-2202</v>
      </c>
      <c r="L58" s="85">
        <f>ARInvoiceTable[[#This Row],[Amount]]+ARInvoiceTable[[#This Row],[Amount paid]]</f>
        <v>0</v>
      </c>
    </row>
    <row r="59" spans="1:12" x14ac:dyDescent="0.45">
      <c r="A59" s="71">
        <v>13</v>
      </c>
      <c r="B59" s="72">
        <v>2004</v>
      </c>
      <c r="C59" s="72">
        <v>774</v>
      </c>
      <c r="D59" s="72" t="s">
        <v>94</v>
      </c>
      <c r="E59" s="72" t="s">
        <v>70</v>
      </c>
      <c r="F59" s="72" t="s">
        <v>71</v>
      </c>
      <c r="G59" s="72" t="s">
        <v>145</v>
      </c>
      <c r="H59" s="72" t="s">
        <v>145</v>
      </c>
      <c r="I59" s="72" t="s">
        <v>145</v>
      </c>
      <c r="J59" s="77">
        <v>3225.6</v>
      </c>
      <c r="K59" s="85">
        <f>_xlfn.XLOOKUP(ARInvoiceTable[[#This Row],[Document no.]],PaymentTable[Document no.],PaymentTable[Amount],0)</f>
        <v>-3225.6</v>
      </c>
      <c r="L59" s="85">
        <f>ARInvoiceTable[[#This Row],[Amount]]+ARInvoiceTable[[#This Row],[Amount paid]]</f>
        <v>0</v>
      </c>
    </row>
    <row r="60" spans="1:12" x14ac:dyDescent="0.45">
      <c r="A60" s="71">
        <v>13</v>
      </c>
      <c r="B60" s="72">
        <v>2010</v>
      </c>
      <c r="C60" s="72">
        <v>777</v>
      </c>
      <c r="D60" s="72" t="s">
        <v>95</v>
      </c>
      <c r="E60" s="72" t="s">
        <v>70</v>
      </c>
      <c r="F60" s="72" t="s">
        <v>71</v>
      </c>
      <c r="G60" s="72" t="s">
        <v>146</v>
      </c>
      <c r="H60" s="72" t="s">
        <v>146</v>
      </c>
      <c r="I60" s="72" t="s">
        <v>146</v>
      </c>
      <c r="J60" s="77">
        <v>250.2</v>
      </c>
      <c r="K60" s="85">
        <f>_xlfn.XLOOKUP(ARInvoiceTable[[#This Row],[Document no.]],PaymentTable[Document no.],PaymentTable[Amount],0)</f>
        <v>-250.2</v>
      </c>
      <c r="L60" s="85">
        <f>ARInvoiceTable[[#This Row],[Amount]]+ARInvoiceTable[[#This Row],[Amount paid]]</f>
        <v>0</v>
      </c>
    </row>
    <row r="61" spans="1:12" x14ac:dyDescent="0.45">
      <c r="A61" s="71">
        <v>8</v>
      </c>
      <c r="B61" s="72">
        <v>2017</v>
      </c>
      <c r="C61" s="72">
        <v>780</v>
      </c>
      <c r="D61" s="72" t="s">
        <v>257</v>
      </c>
      <c r="E61" s="72" t="s">
        <v>361</v>
      </c>
      <c r="F61" s="72" t="s">
        <v>365</v>
      </c>
      <c r="G61" s="72" t="s">
        <v>395</v>
      </c>
      <c r="H61" s="72" t="s">
        <v>395</v>
      </c>
      <c r="I61" s="72" t="s">
        <v>395</v>
      </c>
      <c r="J61" s="77">
        <v>133.5</v>
      </c>
      <c r="K61" s="85">
        <f>_xlfn.XLOOKUP(ARInvoiceTable[[#This Row],[Document no.]],PaymentTable[Document no.],PaymentTable[Amount],0)</f>
        <v>-133.5</v>
      </c>
      <c r="L61" s="85">
        <f>ARInvoiceTable[[#This Row],[Amount]]+ARInvoiceTable[[#This Row],[Amount paid]]</f>
        <v>0</v>
      </c>
    </row>
    <row r="62" spans="1:12" x14ac:dyDescent="0.45">
      <c r="A62" s="71">
        <v>10</v>
      </c>
      <c r="B62" s="72">
        <v>2024</v>
      </c>
      <c r="C62" s="72">
        <v>783</v>
      </c>
      <c r="D62" s="72" t="s">
        <v>258</v>
      </c>
      <c r="E62" s="72" t="s">
        <v>362</v>
      </c>
      <c r="F62" s="72" t="s">
        <v>366</v>
      </c>
      <c r="G62" s="72" t="s">
        <v>396</v>
      </c>
      <c r="H62" s="72" t="s">
        <v>396</v>
      </c>
      <c r="I62" s="72" t="s">
        <v>396</v>
      </c>
      <c r="J62" s="77">
        <v>625.5</v>
      </c>
      <c r="K62" s="85">
        <f>_xlfn.XLOOKUP(ARInvoiceTable[[#This Row],[Document no.]],PaymentTable[Document no.],PaymentTable[Amount],0)</f>
        <v>-625.5</v>
      </c>
      <c r="L62" s="85">
        <f>ARInvoiceTable[[#This Row],[Amount]]+ARInvoiceTable[[#This Row],[Amount paid]]</f>
        <v>0</v>
      </c>
    </row>
    <row r="63" spans="1:12" x14ac:dyDescent="0.45">
      <c r="A63" s="71">
        <v>13</v>
      </c>
      <c r="B63" s="72">
        <v>2030</v>
      </c>
      <c r="C63" s="72">
        <v>786</v>
      </c>
      <c r="D63" s="72" t="s">
        <v>96</v>
      </c>
      <c r="E63" s="72" t="s">
        <v>70</v>
      </c>
      <c r="F63" s="72" t="s">
        <v>71</v>
      </c>
      <c r="G63" s="72" t="s">
        <v>147</v>
      </c>
      <c r="H63" s="72" t="s">
        <v>147</v>
      </c>
      <c r="I63" s="72" t="s">
        <v>147</v>
      </c>
      <c r="J63" s="77">
        <v>250.2</v>
      </c>
      <c r="K63" s="85">
        <f>_xlfn.XLOOKUP(ARInvoiceTable[[#This Row],[Document no.]],PaymentTable[Document no.],PaymentTable[Amount],0)</f>
        <v>-250.2</v>
      </c>
      <c r="L63" s="85">
        <f>ARInvoiceTable[[#This Row],[Amount]]+ARInvoiceTable[[#This Row],[Amount paid]]</f>
        <v>0</v>
      </c>
    </row>
    <row r="64" spans="1:12" x14ac:dyDescent="0.45">
      <c r="A64" s="71">
        <v>16</v>
      </c>
      <c r="B64" s="72">
        <v>2037</v>
      </c>
      <c r="C64" s="72">
        <v>789</v>
      </c>
      <c r="D64" s="72" t="s">
        <v>259</v>
      </c>
      <c r="E64" s="72" t="s">
        <v>363</v>
      </c>
      <c r="F64" s="72" t="s">
        <v>367</v>
      </c>
      <c r="G64" s="72" t="s">
        <v>397</v>
      </c>
      <c r="H64" s="72" t="s">
        <v>397</v>
      </c>
      <c r="I64" s="72" t="s">
        <v>397</v>
      </c>
      <c r="J64" s="77">
        <v>308.25</v>
      </c>
      <c r="K64" s="85">
        <f>_xlfn.XLOOKUP(ARInvoiceTable[[#This Row],[Document no.]],PaymentTable[Document no.],PaymentTable[Amount],0)</f>
        <v>-308.25</v>
      </c>
      <c r="L64" s="85">
        <f>ARInvoiceTable[[#This Row],[Amount]]+ARInvoiceTable[[#This Row],[Amount paid]]</f>
        <v>0</v>
      </c>
    </row>
    <row r="65" spans="1:12" x14ac:dyDescent="0.45">
      <c r="A65" s="81">
        <v>18</v>
      </c>
      <c r="B65" s="82">
        <v>2043</v>
      </c>
      <c r="C65" s="82">
        <v>792</v>
      </c>
      <c r="D65" s="82" t="s">
        <v>260</v>
      </c>
      <c r="E65" s="82" t="s">
        <v>364</v>
      </c>
      <c r="F65" s="82" t="s">
        <v>368</v>
      </c>
      <c r="G65" s="82" t="s">
        <v>398</v>
      </c>
      <c r="H65" s="82" t="s">
        <v>398</v>
      </c>
      <c r="I65" s="82" t="s">
        <v>398</v>
      </c>
      <c r="J65" s="83">
        <v>250.2</v>
      </c>
      <c r="K65" s="86">
        <f>_xlfn.XLOOKUP(ARInvoiceTable[[#This Row],[Document no.]],PaymentTable[Document no.],PaymentTable[Amount],0)</f>
        <v>-250.2</v>
      </c>
      <c r="L65" s="86">
        <f>ARInvoiceTable[[#This Row],[Amount]]+ARInvoiceTable[[#This Row],[Amount paid]]</f>
        <v>0</v>
      </c>
    </row>
    <row r="66" spans="1:12" x14ac:dyDescent="0.45">
      <c r="A66" s="71">
        <v>8</v>
      </c>
      <c r="B66" s="72">
        <v>2054</v>
      </c>
      <c r="C66" s="72">
        <v>795</v>
      </c>
      <c r="D66" s="72" t="s">
        <v>261</v>
      </c>
      <c r="E66" s="72" t="s">
        <v>361</v>
      </c>
      <c r="F66" s="72" t="s">
        <v>365</v>
      </c>
      <c r="G66" s="72" t="s">
        <v>399</v>
      </c>
      <c r="H66" s="72" t="s">
        <v>399</v>
      </c>
      <c r="I66" s="72" t="s">
        <v>399</v>
      </c>
      <c r="J66" s="77">
        <v>1867.5</v>
      </c>
      <c r="K66" s="85">
        <f>_xlfn.XLOOKUP(ARInvoiceTable[[#This Row],[Document no.]],PaymentTable[Document no.],PaymentTable[Amount],0)</f>
        <v>-1867.5</v>
      </c>
      <c r="L66" s="85">
        <f>ARInvoiceTable[[#This Row],[Amount]]+ARInvoiceTable[[#This Row],[Amount paid]]</f>
        <v>0</v>
      </c>
    </row>
    <row r="67" spans="1:12" x14ac:dyDescent="0.45">
      <c r="A67" s="71">
        <v>10</v>
      </c>
      <c r="B67" s="72">
        <v>2065</v>
      </c>
      <c r="C67" s="72">
        <v>798</v>
      </c>
      <c r="D67" s="72" t="s">
        <v>262</v>
      </c>
      <c r="E67" s="72" t="s">
        <v>362</v>
      </c>
      <c r="F67" s="72" t="s">
        <v>366</v>
      </c>
      <c r="G67" s="72" t="s">
        <v>399</v>
      </c>
      <c r="H67" s="72" t="s">
        <v>399</v>
      </c>
      <c r="I67" s="72" t="s">
        <v>399</v>
      </c>
      <c r="J67" s="77">
        <v>12623.25</v>
      </c>
      <c r="K67" s="85">
        <f>_xlfn.XLOOKUP(ARInvoiceTable[[#This Row],[Document no.]],PaymentTable[Document no.],PaymentTable[Amount],0)</f>
        <v>-12623.25</v>
      </c>
      <c r="L67" s="85">
        <f>ARInvoiceTable[[#This Row],[Amount]]+ARInvoiceTable[[#This Row],[Amount paid]]</f>
        <v>0</v>
      </c>
    </row>
    <row r="68" spans="1:12" x14ac:dyDescent="0.45">
      <c r="A68" s="71">
        <v>16</v>
      </c>
      <c r="B68" s="72">
        <v>2072</v>
      </c>
      <c r="C68" s="72">
        <v>801</v>
      </c>
      <c r="D68" s="72" t="s">
        <v>263</v>
      </c>
      <c r="E68" s="72" t="s">
        <v>363</v>
      </c>
      <c r="F68" s="72" t="s">
        <v>367</v>
      </c>
      <c r="G68" s="72" t="s">
        <v>400</v>
      </c>
      <c r="H68" s="72" t="s">
        <v>400</v>
      </c>
      <c r="I68" s="72" t="s">
        <v>400</v>
      </c>
      <c r="J68" s="77">
        <v>2110.5</v>
      </c>
      <c r="K68" s="85">
        <f>_xlfn.XLOOKUP(ARInvoiceTable[[#This Row],[Document no.]],PaymentTable[Document no.],PaymentTable[Amount],0)</f>
        <v>-2110.5</v>
      </c>
      <c r="L68" s="85">
        <f>ARInvoiceTable[[#This Row],[Amount]]+ARInvoiceTable[[#This Row],[Amount paid]]</f>
        <v>0</v>
      </c>
    </row>
    <row r="69" spans="1:12" x14ac:dyDescent="0.45">
      <c r="A69" s="71">
        <v>13</v>
      </c>
      <c r="B69" s="72">
        <v>2078</v>
      </c>
      <c r="C69" s="72">
        <v>804</v>
      </c>
      <c r="D69" s="72" t="s">
        <v>97</v>
      </c>
      <c r="E69" s="72" t="s">
        <v>70</v>
      </c>
      <c r="F69" s="72" t="s">
        <v>71</v>
      </c>
      <c r="G69" s="72" t="s">
        <v>148</v>
      </c>
      <c r="H69" s="72" t="s">
        <v>148</v>
      </c>
      <c r="I69" s="72" t="s">
        <v>148</v>
      </c>
      <c r="J69" s="77">
        <v>284.8</v>
      </c>
      <c r="K69" s="85">
        <f>_xlfn.XLOOKUP(ARInvoiceTable[[#This Row],[Document no.]],PaymentTable[Document no.],PaymentTable[Amount],0)</f>
        <v>-284.8</v>
      </c>
      <c r="L69" s="85">
        <f>ARInvoiceTable[[#This Row],[Amount]]+ARInvoiceTable[[#This Row],[Amount paid]]</f>
        <v>0</v>
      </c>
    </row>
    <row r="70" spans="1:12" x14ac:dyDescent="0.45">
      <c r="A70" s="71">
        <v>18</v>
      </c>
      <c r="B70" s="72">
        <v>2090</v>
      </c>
      <c r="C70" s="72">
        <v>807</v>
      </c>
      <c r="D70" s="72" t="s">
        <v>264</v>
      </c>
      <c r="E70" s="72" t="s">
        <v>364</v>
      </c>
      <c r="F70" s="72" t="s">
        <v>368</v>
      </c>
      <c r="G70" s="72" t="s">
        <v>148</v>
      </c>
      <c r="H70" s="72" t="s">
        <v>148</v>
      </c>
      <c r="I70" s="72" t="s">
        <v>148</v>
      </c>
      <c r="J70" s="77">
        <v>3161.2</v>
      </c>
      <c r="K70" s="85">
        <f>_xlfn.XLOOKUP(ARInvoiceTable[[#This Row],[Document no.]],PaymentTable[Document no.],PaymentTable[Amount],0)</f>
        <v>-3161.2</v>
      </c>
      <c r="L70" s="85">
        <f>ARInvoiceTable[[#This Row],[Amount]]+ARInvoiceTable[[#This Row],[Amount paid]]</f>
        <v>0</v>
      </c>
    </row>
    <row r="71" spans="1:12" x14ac:dyDescent="0.45">
      <c r="A71" s="71">
        <v>8</v>
      </c>
      <c r="B71" s="72">
        <v>2097</v>
      </c>
      <c r="C71" s="72">
        <v>810</v>
      </c>
      <c r="D71" s="72" t="s">
        <v>265</v>
      </c>
      <c r="E71" s="72" t="s">
        <v>361</v>
      </c>
      <c r="F71" s="72" t="s">
        <v>365</v>
      </c>
      <c r="G71" s="72" t="s">
        <v>401</v>
      </c>
      <c r="H71" s="72" t="s">
        <v>401</v>
      </c>
      <c r="I71" s="72" t="s">
        <v>401</v>
      </c>
      <c r="J71" s="77">
        <v>625.5</v>
      </c>
      <c r="K71" s="85">
        <f>_xlfn.XLOOKUP(ARInvoiceTable[[#This Row],[Document no.]],PaymentTable[Document no.],PaymentTable[Amount],0)</f>
        <v>-625.5</v>
      </c>
      <c r="L71" s="85">
        <f>ARInvoiceTable[[#This Row],[Amount]]+ARInvoiceTable[[#This Row],[Amount paid]]</f>
        <v>0</v>
      </c>
    </row>
    <row r="72" spans="1:12" x14ac:dyDescent="0.45">
      <c r="A72" s="71">
        <v>13</v>
      </c>
      <c r="B72" s="72">
        <v>2109</v>
      </c>
      <c r="C72" s="72">
        <v>813</v>
      </c>
      <c r="D72" s="72" t="s">
        <v>98</v>
      </c>
      <c r="E72" s="72" t="s">
        <v>70</v>
      </c>
      <c r="F72" s="72" t="s">
        <v>71</v>
      </c>
      <c r="G72" s="72" t="s">
        <v>149</v>
      </c>
      <c r="H72" s="72" t="s">
        <v>149</v>
      </c>
      <c r="I72" s="72" t="s">
        <v>149</v>
      </c>
      <c r="J72" s="77">
        <v>9388.9</v>
      </c>
      <c r="K72" s="85">
        <f>_xlfn.XLOOKUP(ARInvoiceTable[[#This Row],[Document no.]],PaymentTable[Document no.],PaymentTable[Amount],0)</f>
        <v>-9388.9</v>
      </c>
      <c r="L72" s="85">
        <f>ARInvoiceTable[[#This Row],[Amount]]+ARInvoiceTable[[#This Row],[Amount paid]]</f>
        <v>0</v>
      </c>
    </row>
    <row r="73" spans="1:12" x14ac:dyDescent="0.45">
      <c r="A73" s="71">
        <v>16</v>
      </c>
      <c r="B73" s="72">
        <v>2118</v>
      </c>
      <c r="C73" s="72">
        <v>816</v>
      </c>
      <c r="D73" s="72" t="s">
        <v>266</v>
      </c>
      <c r="E73" s="72" t="s">
        <v>363</v>
      </c>
      <c r="F73" s="72" t="s">
        <v>367</v>
      </c>
      <c r="G73" s="72" t="s">
        <v>402</v>
      </c>
      <c r="H73" s="72" t="s">
        <v>402</v>
      </c>
      <c r="I73" s="72" t="s">
        <v>402</v>
      </c>
      <c r="J73" s="77">
        <v>2202</v>
      </c>
      <c r="K73" s="85">
        <f>_xlfn.XLOOKUP(ARInvoiceTable[[#This Row],[Document no.]],PaymentTable[Document no.],PaymentTable[Amount],0)</f>
        <v>-2202</v>
      </c>
      <c r="L73" s="85">
        <f>ARInvoiceTable[[#This Row],[Amount]]+ARInvoiceTable[[#This Row],[Amount paid]]</f>
        <v>0</v>
      </c>
    </row>
    <row r="74" spans="1:12" x14ac:dyDescent="0.45">
      <c r="A74" s="71">
        <v>13</v>
      </c>
      <c r="B74" s="72">
        <v>2126</v>
      </c>
      <c r="C74" s="72">
        <v>819</v>
      </c>
      <c r="D74" s="72" t="s">
        <v>99</v>
      </c>
      <c r="E74" s="72" t="s">
        <v>70</v>
      </c>
      <c r="F74" s="72" t="s">
        <v>71</v>
      </c>
      <c r="G74" s="72" t="s">
        <v>150</v>
      </c>
      <c r="H74" s="72" t="s">
        <v>150</v>
      </c>
      <c r="I74" s="72" t="s">
        <v>150</v>
      </c>
      <c r="J74" s="77">
        <v>1113.3</v>
      </c>
      <c r="K74" s="85">
        <f>_xlfn.XLOOKUP(ARInvoiceTable[[#This Row],[Document no.]],PaymentTable[Document no.],PaymentTable[Amount],0)</f>
        <v>-1113.3</v>
      </c>
      <c r="L74" s="85">
        <f>ARInvoiceTable[[#This Row],[Amount]]+ARInvoiceTable[[#This Row],[Amount paid]]</f>
        <v>0</v>
      </c>
    </row>
    <row r="75" spans="1:12" x14ac:dyDescent="0.45">
      <c r="A75" s="71">
        <v>8</v>
      </c>
      <c r="B75" s="72">
        <v>2133</v>
      </c>
      <c r="C75" s="72">
        <v>822</v>
      </c>
      <c r="D75" s="72" t="s">
        <v>267</v>
      </c>
      <c r="E75" s="72" t="s">
        <v>361</v>
      </c>
      <c r="F75" s="72" t="s">
        <v>365</v>
      </c>
      <c r="G75" s="72" t="s">
        <v>403</v>
      </c>
      <c r="H75" s="72" t="s">
        <v>403</v>
      </c>
      <c r="I75" s="72" t="s">
        <v>403</v>
      </c>
      <c r="J75" s="77">
        <v>133.5</v>
      </c>
      <c r="K75" s="85">
        <f>_xlfn.XLOOKUP(ARInvoiceTable[[#This Row],[Document no.]],PaymentTable[Document no.],PaymentTable[Amount],0)</f>
        <v>-133.5</v>
      </c>
      <c r="L75" s="85">
        <f>ARInvoiceTable[[#This Row],[Amount]]+ARInvoiceTable[[#This Row],[Amount paid]]</f>
        <v>0</v>
      </c>
    </row>
    <row r="76" spans="1:12" x14ac:dyDescent="0.45">
      <c r="A76" s="71">
        <v>13</v>
      </c>
      <c r="B76" s="72">
        <v>2139</v>
      </c>
      <c r="C76" s="72">
        <v>825</v>
      </c>
      <c r="D76" s="72" t="s">
        <v>100</v>
      </c>
      <c r="E76" s="72" t="s">
        <v>70</v>
      </c>
      <c r="F76" s="72" t="s">
        <v>71</v>
      </c>
      <c r="G76" s="72" t="s">
        <v>151</v>
      </c>
      <c r="H76" s="72" t="s">
        <v>151</v>
      </c>
      <c r="I76" s="72" t="s">
        <v>151</v>
      </c>
      <c r="J76" s="77">
        <v>250.2</v>
      </c>
      <c r="K76" s="85">
        <f>_xlfn.XLOOKUP(ARInvoiceTable[[#This Row],[Document no.]],PaymentTable[Document no.],PaymentTable[Amount],0)</f>
        <v>-250.2</v>
      </c>
      <c r="L76" s="85">
        <f>ARInvoiceTable[[#This Row],[Amount]]+ARInvoiceTable[[#This Row],[Amount paid]]</f>
        <v>0</v>
      </c>
    </row>
    <row r="77" spans="1:12" x14ac:dyDescent="0.45">
      <c r="A77" s="71">
        <v>16</v>
      </c>
      <c r="B77" s="72">
        <v>2146</v>
      </c>
      <c r="C77" s="72">
        <v>828</v>
      </c>
      <c r="D77" s="72" t="s">
        <v>268</v>
      </c>
      <c r="E77" s="72" t="s">
        <v>363</v>
      </c>
      <c r="F77" s="72" t="s">
        <v>367</v>
      </c>
      <c r="G77" s="72" t="s">
        <v>404</v>
      </c>
      <c r="H77" s="72" t="s">
        <v>404</v>
      </c>
      <c r="I77" s="72" t="s">
        <v>404</v>
      </c>
      <c r="J77" s="77">
        <v>308.25</v>
      </c>
      <c r="K77" s="85">
        <f>_xlfn.XLOOKUP(ARInvoiceTable[[#This Row],[Document no.]],PaymentTable[Document no.],PaymentTable[Amount],0)</f>
        <v>-308.25</v>
      </c>
      <c r="L77" s="85">
        <f>ARInvoiceTable[[#This Row],[Amount]]+ARInvoiceTable[[#This Row],[Amount paid]]</f>
        <v>0</v>
      </c>
    </row>
    <row r="78" spans="1:12" x14ac:dyDescent="0.45">
      <c r="A78" s="71">
        <v>10</v>
      </c>
      <c r="B78" s="72">
        <v>2159</v>
      </c>
      <c r="C78" s="72">
        <v>831</v>
      </c>
      <c r="D78" s="72" t="s">
        <v>269</v>
      </c>
      <c r="E78" s="72" t="s">
        <v>362</v>
      </c>
      <c r="F78" s="72" t="s">
        <v>366</v>
      </c>
      <c r="G78" s="72" t="s">
        <v>405</v>
      </c>
      <c r="H78" s="72" t="s">
        <v>405</v>
      </c>
      <c r="I78" s="72" t="s">
        <v>405</v>
      </c>
      <c r="J78" s="77">
        <v>13248.75</v>
      </c>
      <c r="K78" s="85">
        <f>_xlfn.XLOOKUP(ARInvoiceTable[[#This Row],[Document no.]],PaymentTable[Document no.],PaymentTable[Amount],0)</f>
        <v>-13248.75</v>
      </c>
      <c r="L78" s="85">
        <f>ARInvoiceTable[[#This Row],[Amount]]+ARInvoiceTable[[#This Row],[Amount paid]]</f>
        <v>0</v>
      </c>
    </row>
    <row r="79" spans="1:12" x14ac:dyDescent="0.45">
      <c r="A79" s="71">
        <v>8</v>
      </c>
      <c r="B79" s="72">
        <v>2172</v>
      </c>
      <c r="C79" s="72">
        <v>834</v>
      </c>
      <c r="D79" s="72" t="s">
        <v>270</v>
      </c>
      <c r="E79" s="72" t="s">
        <v>361</v>
      </c>
      <c r="F79" s="72" t="s">
        <v>365</v>
      </c>
      <c r="G79" s="72" t="s">
        <v>406</v>
      </c>
      <c r="H79" s="72" t="s">
        <v>406</v>
      </c>
      <c r="I79" s="72" t="s">
        <v>406</v>
      </c>
      <c r="J79" s="77">
        <v>13248.75</v>
      </c>
      <c r="K79" s="85">
        <f>_xlfn.XLOOKUP(ARInvoiceTable[[#This Row],[Document no.]],PaymentTable[Document no.],PaymentTable[Amount],0)</f>
        <v>-13248.75</v>
      </c>
      <c r="L79" s="85">
        <f>ARInvoiceTable[[#This Row],[Amount]]+ARInvoiceTable[[#This Row],[Amount paid]]</f>
        <v>0</v>
      </c>
    </row>
    <row r="80" spans="1:12" x14ac:dyDescent="0.45">
      <c r="A80" s="71">
        <v>16</v>
      </c>
      <c r="B80" s="72">
        <v>2179</v>
      </c>
      <c r="C80" s="72">
        <v>837</v>
      </c>
      <c r="D80" s="72" t="s">
        <v>271</v>
      </c>
      <c r="E80" s="72" t="s">
        <v>363</v>
      </c>
      <c r="F80" s="72" t="s">
        <v>367</v>
      </c>
      <c r="G80" s="72" t="s">
        <v>407</v>
      </c>
      <c r="H80" s="72" t="s">
        <v>407</v>
      </c>
      <c r="I80" s="72" t="s">
        <v>407</v>
      </c>
      <c r="J80" s="77">
        <v>1758.75</v>
      </c>
      <c r="K80" s="85">
        <f>_xlfn.XLOOKUP(ARInvoiceTable[[#This Row],[Document no.]],PaymentTable[Document no.],PaymentTable[Amount],0)</f>
        <v>-1758.75</v>
      </c>
      <c r="L80" s="85">
        <f>ARInvoiceTable[[#This Row],[Amount]]+ARInvoiceTable[[#This Row],[Amount paid]]</f>
        <v>0</v>
      </c>
    </row>
    <row r="81" spans="1:12" x14ac:dyDescent="0.45">
      <c r="A81" s="71">
        <v>18</v>
      </c>
      <c r="B81" s="72">
        <v>2193</v>
      </c>
      <c r="C81" s="72">
        <v>840</v>
      </c>
      <c r="D81" s="72" t="s">
        <v>272</v>
      </c>
      <c r="E81" s="72" t="s">
        <v>364</v>
      </c>
      <c r="F81" s="72" t="s">
        <v>368</v>
      </c>
      <c r="G81" s="72" t="s">
        <v>407</v>
      </c>
      <c r="H81" s="72" t="s">
        <v>407</v>
      </c>
      <c r="I81" s="72" t="s">
        <v>407</v>
      </c>
      <c r="J81" s="77">
        <v>2991</v>
      </c>
      <c r="K81" s="85">
        <f>_xlfn.XLOOKUP(ARInvoiceTable[[#This Row],[Document no.]],PaymentTable[Document no.],PaymentTable[Amount],0)</f>
        <v>-2991</v>
      </c>
      <c r="L81" s="85">
        <f>ARInvoiceTable[[#This Row],[Amount]]+ARInvoiceTable[[#This Row],[Amount paid]]</f>
        <v>0</v>
      </c>
    </row>
    <row r="82" spans="1:12" x14ac:dyDescent="0.45">
      <c r="A82" s="71">
        <v>8</v>
      </c>
      <c r="B82" s="72">
        <v>2200</v>
      </c>
      <c r="C82" s="72">
        <v>843</v>
      </c>
      <c r="D82" s="72" t="s">
        <v>273</v>
      </c>
      <c r="E82" s="72" t="s">
        <v>361</v>
      </c>
      <c r="F82" s="72" t="s">
        <v>365</v>
      </c>
      <c r="G82" s="72" t="s">
        <v>152</v>
      </c>
      <c r="H82" s="72" t="s">
        <v>152</v>
      </c>
      <c r="I82" s="72" t="s">
        <v>152</v>
      </c>
      <c r="J82" s="77">
        <v>625.5</v>
      </c>
      <c r="K82" s="85">
        <f>_xlfn.XLOOKUP(ARInvoiceTable[[#This Row],[Document no.]],PaymentTable[Document no.],PaymentTable[Amount],0)</f>
        <v>-625.5</v>
      </c>
      <c r="L82" s="85">
        <f>ARInvoiceTable[[#This Row],[Amount]]+ARInvoiceTable[[#This Row],[Amount paid]]</f>
        <v>0</v>
      </c>
    </row>
    <row r="83" spans="1:12" x14ac:dyDescent="0.45">
      <c r="A83" s="71">
        <v>13</v>
      </c>
      <c r="B83" s="72">
        <v>2210</v>
      </c>
      <c r="C83" s="72">
        <v>846</v>
      </c>
      <c r="D83" s="72" t="s">
        <v>101</v>
      </c>
      <c r="E83" s="72" t="s">
        <v>70</v>
      </c>
      <c r="F83" s="72" t="s">
        <v>71</v>
      </c>
      <c r="G83" s="72" t="s">
        <v>152</v>
      </c>
      <c r="H83" s="72" t="s">
        <v>152</v>
      </c>
      <c r="I83" s="72" t="s">
        <v>152</v>
      </c>
      <c r="J83" s="77">
        <v>8528.6</v>
      </c>
      <c r="K83" s="85">
        <f>_xlfn.XLOOKUP(ARInvoiceTable[[#This Row],[Document no.]],PaymentTable[Document no.],PaymentTable[Amount],0)</f>
        <v>-8528.6</v>
      </c>
      <c r="L83" s="85">
        <f>ARInvoiceTable[[#This Row],[Amount]]+ARInvoiceTable[[#This Row],[Amount paid]]</f>
        <v>0</v>
      </c>
    </row>
    <row r="84" spans="1:12" x14ac:dyDescent="0.45">
      <c r="A84" s="71">
        <v>16</v>
      </c>
      <c r="B84" s="72">
        <v>2219</v>
      </c>
      <c r="C84" s="72">
        <v>849</v>
      </c>
      <c r="D84" s="72" t="s">
        <v>274</v>
      </c>
      <c r="E84" s="72" t="s">
        <v>363</v>
      </c>
      <c r="F84" s="72" t="s">
        <v>367</v>
      </c>
      <c r="G84" s="72" t="s">
        <v>153</v>
      </c>
      <c r="H84" s="72" t="s">
        <v>153</v>
      </c>
      <c r="I84" s="72" t="s">
        <v>153</v>
      </c>
      <c r="J84" s="77">
        <v>1676.5</v>
      </c>
      <c r="K84" s="85">
        <f>_xlfn.XLOOKUP(ARInvoiceTable[[#This Row],[Document no.]],PaymentTable[Document no.],PaymentTable[Amount],0)</f>
        <v>-1676.5</v>
      </c>
      <c r="L84" s="85">
        <f>ARInvoiceTable[[#This Row],[Amount]]+ARInvoiceTable[[#This Row],[Amount paid]]</f>
        <v>0</v>
      </c>
    </row>
    <row r="85" spans="1:12" x14ac:dyDescent="0.45">
      <c r="A85" s="71">
        <v>13</v>
      </c>
      <c r="B85" s="72">
        <v>2229</v>
      </c>
      <c r="C85" s="72">
        <v>852</v>
      </c>
      <c r="D85" s="72" t="s">
        <v>102</v>
      </c>
      <c r="E85" s="72" t="s">
        <v>70</v>
      </c>
      <c r="F85" s="72" t="s">
        <v>71</v>
      </c>
      <c r="G85" s="72" t="s">
        <v>153</v>
      </c>
      <c r="H85" s="72" t="s">
        <v>153</v>
      </c>
      <c r="I85" s="72" t="s">
        <v>153</v>
      </c>
      <c r="J85" s="77">
        <v>2977.2</v>
      </c>
      <c r="K85" s="85">
        <f>_xlfn.XLOOKUP(ARInvoiceTable[[#This Row],[Document no.]],PaymentTable[Document no.],PaymentTable[Amount],0)</f>
        <v>-2977.2</v>
      </c>
      <c r="L85" s="85">
        <f>ARInvoiceTable[[#This Row],[Amount]]+ARInvoiceTable[[#This Row],[Amount paid]]</f>
        <v>0</v>
      </c>
    </row>
    <row r="86" spans="1:12" x14ac:dyDescent="0.45">
      <c r="A86" s="71">
        <v>13</v>
      </c>
      <c r="B86" s="72">
        <v>2235</v>
      </c>
      <c r="C86" s="72">
        <v>855</v>
      </c>
      <c r="D86" s="72" t="s">
        <v>103</v>
      </c>
      <c r="E86" s="72" t="s">
        <v>70</v>
      </c>
      <c r="F86" s="72" t="s">
        <v>71</v>
      </c>
      <c r="G86" s="72" t="s">
        <v>154</v>
      </c>
      <c r="H86" s="72" t="s">
        <v>154</v>
      </c>
      <c r="I86" s="72" t="s">
        <v>154</v>
      </c>
      <c r="J86" s="77">
        <v>250.2</v>
      </c>
      <c r="K86" s="85">
        <f>_xlfn.XLOOKUP(ARInvoiceTable[[#This Row],[Document no.]],PaymentTable[Document no.],PaymentTable[Amount],0)</f>
        <v>-250.2</v>
      </c>
      <c r="L86" s="85">
        <f>ARInvoiceTable[[#This Row],[Amount]]+ARInvoiceTable[[#This Row],[Amount paid]]</f>
        <v>0</v>
      </c>
    </row>
    <row r="87" spans="1:12" x14ac:dyDescent="0.45">
      <c r="A87" s="71">
        <v>8</v>
      </c>
      <c r="B87" s="72">
        <v>2242</v>
      </c>
      <c r="C87" s="72">
        <v>858</v>
      </c>
      <c r="D87" s="72" t="s">
        <v>275</v>
      </c>
      <c r="E87" s="72" t="s">
        <v>361</v>
      </c>
      <c r="F87" s="72" t="s">
        <v>365</v>
      </c>
      <c r="G87" s="72" t="s">
        <v>408</v>
      </c>
      <c r="H87" s="72" t="s">
        <v>408</v>
      </c>
      <c r="I87" s="72" t="s">
        <v>408</v>
      </c>
      <c r="J87" s="77">
        <v>133.5</v>
      </c>
      <c r="K87" s="85">
        <f>_xlfn.XLOOKUP(ARInvoiceTable[[#This Row],[Document no.]],PaymentTable[Document no.],PaymentTable[Amount],0)</f>
        <v>-133.5</v>
      </c>
      <c r="L87" s="85">
        <f>ARInvoiceTable[[#This Row],[Amount]]+ARInvoiceTable[[#This Row],[Amount paid]]</f>
        <v>0</v>
      </c>
    </row>
    <row r="88" spans="1:12" x14ac:dyDescent="0.45">
      <c r="A88" s="71">
        <v>10</v>
      </c>
      <c r="B88" s="72">
        <v>2249</v>
      </c>
      <c r="C88" s="72">
        <v>861</v>
      </c>
      <c r="D88" s="72" t="s">
        <v>276</v>
      </c>
      <c r="E88" s="72" t="s">
        <v>362</v>
      </c>
      <c r="F88" s="72" t="s">
        <v>366</v>
      </c>
      <c r="G88" s="72" t="s">
        <v>409</v>
      </c>
      <c r="H88" s="72" t="s">
        <v>409</v>
      </c>
      <c r="I88" s="72" t="s">
        <v>409</v>
      </c>
      <c r="J88" s="77">
        <v>625.5</v>
      </c>
      <c r="K88" s="85">
        <f>_xlfn.XLOOKUP(ARInvoiceTable[[#This Row],[Document no.]],PaymentTable[Document no.],PaymentTable[Amount],0)</f>
        <v>-625.5</v>
      </c>
      <c r="L88" s="85">
        <f>ARInvoiceTable[[#This Row],[Amount]]+ARInvoiceTable[[#This Row],[Amount paid]]</f>
        <v>0</v>
      </c>
    </row>
    <row r="89" spans="1:12" x14ac:dyDescent="0.45">
      <c r="A89" s="71">
        <v>13</v>
      </c>
      <c r="B89" s="72">
        <v>2255</v>
      </c>
      <c r="C89" s="72">
        <v>864</v>
      </c>
      <c r="D89" s="72" t="s">
        <v>104</v>
      </c>
      <c r="E89" s="72" t="s">
        <v>70</v>
      </c>
      <c r="F89" s="72" t="s">
        <v>71</v>
      </c>
      <c r="G89" s="72" t="s">
        <v>155</v>
      </c>
      <c r="H89" s="72" t="s">
        <v>155</v>
      </c>
      <c r="I89" s="72" t="s">
        <v>155</v>
      </c>
      <c r="J89" s="77">
        <v>125.1</v>
      </c>
      <c r="K89" s="85">
        <f>_xlfn.XLOOKUP(ARInvoiceTable[[#This Row],[Document no.]],PaymentTable[Document no.],PaymentTable[Amount],0)</f>
        <v>-125.1</v>
      </c>
      <c r="L89" s="85">
        <f>ARInvoiceTable[[#This Row],[Amount]]+ARInvoiceTable[[#This Row],[Amount paid]]</f>
        <v>0</v>
      </c>
    </row>
    <row r="90" spans="1:12" x14ac:dyDescent="0.45">
      <c r="A90" s="71">
        <v>16</v>
      </c>
      <c r="B90" s="72">
        <v>2262</v>
      </c>
      <c r="C90" s="72">
        <v>867</v>
      </c>
      <c r="D90" s="72" t="s">
        <v>277</v>
      </c>
      <c r="E90" s="72" t="s">
        <v>363</v>
      </c>
      <c r="F90" s="72" t="s">
        <v>367</v>
      </c>
      <c r="G90" s="72" t="s">
        <v>410</v>
      </c>
      <c r="H90" s="72" t="s">
        <v>410</v>
      </c>
      <c r="I90" s="72" t="s">
        <v>410</v>
      </c>
      <c r="J90" s="77">
        <v>308.25</v>
      </c>
      <c r="K90" s="85">
        <f>_xlfn.XLOOKUP(ARInvoiceTable[[#This Row],[Document no.]],PaymentTable[Document no.],PaymentTable[Amount],0)</f>
        <v>-308.25</v>
      </c>
      <c r="L90" s="85">
        <f>ARInvoiceTable[[#This Row],[Amount]]+ARInvoiceTable[[#This Row],[Amount paid]]</f>
        <v>0</v>
      </c>
    </row>
    <row r="91" spans="1:12" x14ac:dyDescent="0.45">
      <c r="A91" s="71">
        <v>18</v>
      </c>
      <c r="B91" s="72">
        <v>2268</v>
      </c>
      <c r="C91" s="72">
        <v>870</v>
      </c>
      <c r="D91" s="72" t="s">
        <v>278</v>
      </c>
      <c r="E91" s="72" t="s">
        <v>364</v>
      </c>
      <c r="F91" s="72" t="s">
        <v>368</v>
      </c>
      <c r="G91" s="72" t="s">
        <v>411</v>
      </c>
      <c r="H91" s="72" t="s">
        <v>411</v>
      </c>
      <c r="I91" s="72" t="s">
        <v>411</v>
      </c>
      <c r="J91" s="77">
        <v>250.2</v>
      </c>
      <c r="K91" s="85">
        <f>_xlfn.XLOOKUP(ARInvoiceTable[[#This Row],[Document no.]],PaymentTable[Document no.],PaymentTable[Amount],0)</f>
        <v>-250.2</v>
      </c>
      <c r="L91" s="85">
        <f>ARInvoiceTable[[#This Row],[Amount]]+ARInvoiceTable[[#This Row],[Amount paid]]</f>
        <v>0</v>
      </c>
    </row>
    <row r="92" spans="1:12" x14ac:dyDescent="0.45">
      <c r="A92" s="71">
        <v>8</v>
      </c>
      <c r="B92" s="72">
        <v>2279</v>
      </c>
      <c r="C92" s="72">
        <v>873</v>
      </c>
      <c r="D92" s="72" t="s">
        <v>279</v>
      </c>
      <c r="E92" s="72" t="s">
        <v>361</v>
      </c>
      <c r="F92" s="72" t="s">
        <v>365</v>
      </c>
      <c r="G92" s="72" t="s">
        <v>412</v>
      </c>
      <c r="H92" s="72" t="s">
        <v>412</v>
      </c>
      <c r="I92" s="72" t="s">
        <v>412</v>
      </c>
      <c r="J92" s="77">
        <v>1713.38</v>
      </c>
      <c r="K92" s="85">
        <f>_xlfn.XLOOKUP(ARInvoiceTable[[#This Row],[Document no.]],PaymentTable[Document no.],PaymentTable[Amount],0)</f>
        <v>-1713.38</v>
      </c>
      <c r="L92" s="85">
        <f>ARInvoiceTable[[#This Row],[Amount]]+ARInvoiceTable[[#This Row],[Amount paid]]</f>
        <v>0</v>
      </c>
    </row>
    <row r="93" spans="1:12" x14ac:dyDescent="0.45">
      <c r="A93" s="71">
        <v>10</v>
      </c>
      <c r="B93" s="72">
        <v>2290</v>
      </c>
      <c r="C93" s="72">
        <v>876</v>
      </c>
      <c r="D93" s="72" t="s">
        <v>280</v>
      </c>
      <c r="E93" s="72" t="s">
        <v>362</v>
      </c>
      <c r="F93" s="72" t="s">
        <v>366</v>
      </c>
      <c r="G93" s="72" t="s">
        <v>412</v>
      </c>
      <c r="H93" s="72" t="s">
        <v>412</v>
      </c>
      <c r="I93" s="72" t="s">
        <v>412</v>
      </c>
      <c r="J93" s="77">
        <v>9712.25</v>
      </c>
      <c r="K93" s="85">
        <f>_xlfn.XLOOKUP(ARInvoiceTable[[#This Row],[Document no.]],PaymentTable[Document no.],PaymentTable[Amount],0)</f>
        <v>-9712.25</v>
      </c>
      <c r="L93" s="85">
        <f>ARInvoiceTable[[#This Row],[Amount]]+ARInvoiceTable[[#This Row],[Amount paid]]</f>
        <v>0</v>
      </c>
    </row>
    <row r="94" spans="1:12" x14ac:dyDescent="0.45">
      <c r="A94" s="71">
        <v>16</v>
      </c>
      <c r="B94" s="72">
        <v>2297</v>
      </c>
      <c r="C94" s="72">
        <v>879</v>
      </c>
      <c r="D94" s="72" t="s">
        <v>281</v>
      </c>
      <c r="E94" s="72" t="s">
        <v>363</v>
      </c>
      <c r="F94" s="72" t="s">
        <v>367</v>
      </c>
      <c r="G94" s="72" t="s">
        <v>413</v>
      </c>
      <c r="H94" s="72" t="s">
        <v>413</v>
      </c>
      <c r="I94" s="72" t="s">
        <v>413</v>
      </c>
      <c r="J94" s="77">
        <v>2462.25</v>
      </c>
      <c r="K94" s="85">
        <f>_xlfn.XLOOKUP(ARInvoiceTable[[#This Row],[Document no.]],PaymentTable[Document no.],PaymentTable[Amount],0)</f>
        <v>-2462.25</v>
      </c>
      <c r="L94" s="85">
        <f>ARInvoiceTable[[#This Row],[Amount]]+ARInvoiceTable[[#This Row],[Amount paid]]</f>
        <v>0</v>
      </c>
    </row>
    <row r="95" spans="1:12" x14ac:dyDescent="0.45">
      <c r="A95" s="71">
        <v>13</v>
      </c>
      <c r="B95" s="72">
        <v>2303</v>
      </c>
      <c r="C95" s="72">
        <v>882</v>
      </c>
      <c r="D95" s="72" t="s">
        <v>105</v>
      </c>
      <c r="E95" s="72" t="s">
        <v>70</v>
      </c>
      <c r="F95" s="72" t="s">
        <v>71</v>
      </c>
      <c r="G95" s="72" t="s">
        <v>156</v>
      </c>
      <c r="H95" s="72" t="s">
        <v>156</v>
      </c>
      <c r="I95" s="72" t="s">
        <v>156</v>
      </c>
      <c r="J95" s="77">
        <v>284.8</v>
      </c>
      <c r="K95" s="85">
        <f>_xlfn.XLOOKUP(ARInvoiceTable[[#This Row],[Document no.]],PaymentTable[Document no.],PaymentTable[Amount],0)</f>
        <v>-284.8</v>
      </c>
      <c r="L95" s="85">
        <f>ARInvoiceTable[[#This Row],[Amount]]+ARInvoiceTable[[#This Row],[Amount paid]]</f>
        <v>0</v>
      </c>
    </row>
    <row r="96" spans="1:12" x14ac:dyDescent="0.45">
      <c r="A96" s="71">
        <v>18</v>
      </c>
      <c r="B96" s="72">
        <v>2315</v>
      </c>
      <c r="C96" s="72">
        <v>885</v>
      </c>
      <c r="D96" s="72" t="s">
        <v>282</v>
      </c>
      <c r="E96" s="72" t="s">
        <v>364</v>
      </c>
      <c r="F96" s="72" t="s">
        <v>368</v>
      </c>
      <c r="G96" s="72" t="s">
        <v>156</v>
      </c>
      <c r="H96" s="72" t="s">
        <v>156</v>
      </c>
      <c r="I96" s="72" t="s">
        <v>156</v>
      </c>
      <c r="J96" s="77">
        <v>2494.1999999999998</v>
      </c>
      <c r="K96" s="85">
        <f>_xlfn.XLOOKUP(ARInvoiceTable[[#This Row],[Document no.]],PaymentTable[Document no.],PaymentTable[Amount],0)</f>
        <v>-2494.1999999999998</v>
      </c>
      <c r="L96" s="85">
        <f>ARInvoiceTable[[#This Row],[Amount]]+ARInvoiceTable[[#This Row],[Amount paid]]</f>
        <v>0</v>
      </c>
    </row>
    <row r="97" spans="1:12" x14ac:dyDescent="0.45">
      <c r="A97" s="71">
        <v>8</v>
      </c>
      <c r="B97" s="72">
        <v>2322</v>
      </c>
      <c r="C97" s="72">
        <v>888</v>
      </c>
      <c r="D97" s="72" t="s">
        <v>283</v>
      </c>
      <c r="E97" s="72" t="s">
        <v>361</v>
      </c>
      <c r="F97" s="72" t="s">
        <v>365</v>
      </c>
      <c r="G97" s="72" t="s">
        <v>414</v>
      </c>
      <c r="H97" s="72" t="s">
        <v>414</v>
      </c>
      <c r="I97" s="72" t="s">
        <v>414</v>
      </c>
      <c r="J97" s="77">
        <v>625.5</v>
      </c>
      <c r="K97" s="85">
        <f>_xlfn.XLOOKUP(ARInvoiceTable[[#This Row],[Document no.]],PaymentTable[Document no.],PaymentTable[Amount],0)</f>
        <v>-625.5</v>
      </c>
      <c r="L97" s="85">
        <f>ARInvoiceTable[[#This Row],[Amount]]+ARInvoiceTable[[#This Row],[Amount paid]]</f>
        <v>0</v>
      </c>
    </row>
    <row r="98" spans="1:12" x14ac:dyDescent="0.45">
      <c r="A98" s="71">
        <v>13</v>
      </c>
      <c r="B98" s="72">
        <v>2334</v>
      </c>
      <c r="C98" s="72">
        <v>891</v>
      </c>
      <c r="D98" s="72" t="s">
        <v>106</v>
      </c>
      <c r="E98" s="72" t="s">
        <v>70</v>
      </c>
      <c r="F98" s="72" t="s">
        <v>71</v>
      </c>
      <c r="G98" s="72" t="s">
        <v>157</v>
      </c>
      <c r="H98" s="72" t="s">
        <v>157</v>
      </c>
      <c r="I98" s="72" t="s">
        <v>157</v>
      </c>
      <c r="J98" s="77">
        <v>6811.7</v>
      </c>
      <c r="K98" s="85">
        <f>_xlfn.XLOOKUP(ARInvoiceTable[[#This Row],[Document no.]],PaymentTable[Document no.],PaymentTable[Amount],0)</f>
        <v>-6811.7</v>
      </c>
      <c r="L98" s="85">
        <f>ARInvoiceTable[[#This Row],[Amount]]+ARInvoiceTable[[#This Row],[Amount paid]]</f>
        <v>0</v>
      </c>
    </row>
    <row r="99" spans="1:12" x14ac:dyDescent="0.45">
      <c r="A99" s="71">
        <v>16</v>
      </c>
      <c r="B99" s="72">
        <v>2343</v>
      </c>
      <c r="C99" s="72">
        <v>894</v>
      </c>
      <c r="D99" s="72" t="s">
        <v>284</v>
      </c>
      <c r="E99" s="72" t="s">
        <v>363</v>
      </c>
      <c r="F99" s="72" t="s">
        <v>367</v>
      </c>
      <c r="G99" s="72" t="s">
        <v>415</v>
      </c>
      <c r="H99" s="72" t="s">
        <v>415</v>
      </c>
      <c r="I99" s="72" t="s">
        <v>415</v>
      </c>
      <c r="J99" s="77">
        <v>1363.75</v>
      </c>
      <c r="K99" s="85">
        <f>_xlfn.XLOOKUP(ARInvoiceTable[[#This Row],[Document no.]],PaymentTable[Document no.],PaymentTable[Amount],0)</f>
        <v>-1363.75</v>
      </c>
      <c r="L99" s="85">
        <f>ARInvoiceTable[[#This Row],[Amount]]+ARInvoiceTable[[#This Row],[Amount paid]]</f>
        <v>0</v>
      </c>
    </row>
    <row r="100" spans="1:12" x14ac:dyDescent="0.45">
      <c r="A100" s="71">
        <v>13</v>
      </c>
      <c r="B100" s="72">
        <v>2351</v>
      </c>
      <c r="C100" s="72">
        <v>897</v>
      </c>
      <c r="D100" s="72" t="s">
        <v>107</v>
      </c>
      <c r="E100" s="72" t="s">
        <v>70</v>
      </c>
      <c r="F100" s="72" t="s">
        <v>71</v>
      </c>
      <c r="G100" s="72" t="s">
        <v>158</v>
      </c>
      <c r="H100" s="72" t="s">
        <v>158</v>
      </c>
      <c r="I100" s="72" t="s">
        <v>158</v>
      </c>
      <c r="J100" s="77">
        <v>741.6</v>
      </c>
      <c r="K100" s="85">
        <f>_xlfn.XLOOKUP(ARInvoiceTable[[#This Row],[Document no.]],PaymentTable[Document no.],PaymentTable[Amount],0)</f>
        <v>-741.6</v>
      </c>
      <c r="L100" s="85">
        <f>ARInvoiceTable[[#This Row],[Amount]]+ARInvoiceTable[[#This Row],[Amount paid]]</f>
        <v>0</v>
      </c>
    </row>
    <row r="101" spans="1:12" x14ac:dyDescent="0.45">
      <c r="A101" s="71">
        <v>8</v>
      </c>
      <c r="B101" s="72">
        <v>2358</v>
      </c>
      <c r="C101" s="72">
        <v>900</v>
      </c>
      <c r="D101" s="72" t="s">
        <v>285</v>
      </c>
      <c r="E101" s="72" t="s">
        <v>361</v>
      </c>
      <c r="F101" s="72" t="s">
        <v>365</v>
      </c>
      <c r="G101" s="72" t="s">
        <v>416</v>
      </c>
      <c r="H101" s="72" t="s">
        <v>416</v>
      </c>
      <c r="I101" s="72" t="s">
        <v>416</v>
      </c>
      <c r="J101" s="77">
        <v>133.5</v>
      </c>
      <c r="K101" s="85">
        <f>_xlfn.XLOOKUP(ARInvoiceTable[[#This Row],[Document no.]],PaymentTable[Document no.],PaymentTable[Amount],0)</f>
        <v>-133.5</v>
      </c>
      <c r="L101" s="85">
        <f>ARInvoiceTable[[#This Row],[Amount]]+ARInvoiceTable[[#This Row],[Amount paid]]</f>
        <v>0</v>
      </c>
    </row>
    <row r="102" spans="1:12" x14ac:dyDescent="0.45">
      <c r="A102" s="71">
        <v>10</v>
      </c>
      <c r="B102" s="72">
        <v>2365</v>
      </c>
      <c r="C102" s="72">
        <v>903</v>
      </c>
      <c r="D102" s="72" t="s">
        <v>286</v>
      </c>
      <c r="E102" s="72" t="s">
        <v>362</v>
      </c>
      <c r="F102" s="72" t="s">
        <v>366</v>
      </c>
      <c r="G102" s="72" t="s">
        <v>417</v>
      </c>
      <c r="H102" s="72" t="s">
        <v>417</v>
      </c>
      <c r="I102" s="72" t="s">
        <v>417</v>
      </c>
      <c r="J102" s="77">
        <v>625.5</v>
      </c>
      <c r="K102" s="85">
        <f>_xlfn.XLOOKUP(ARInvoiceTable[[#This Row],[Document no.]],PaymentTable[Document no.],PaymentTable[Amount],0)</f>
        <v>-625.5</v>
      </c>
      <c r="L102" s="85">
        <f>ARInvoiceTable[[#This Row],[Amount]]+ARInvoiceTable[[#This Row],[Amount paid]]</f>
        <v>0</v>
      </c>
    </row>
    <row r="103" spans="1:12" x14ac:dyDescent="0.45">
      <c r="A103" s="71">
        <v>13</v>
      </c>
      <c r="B103" s="72">
        <v>2371</v>
      </c>
      <c r="C103" s="72">
        <v>906</v>
      </c>
      <c r="D103" s="72" t="s">
        <v>108</v>
      </c>
      <c r="E103" s="72" t="s">
        <v>70</v>
      </c>
      <c r="F103" s="72" t="s">
        <v>71</v>
      </c>
      <c r="G103" s="72" t="s">
        <v>159</v>
      </c>
      <c r="H103" s="72" t="s">
        <v>159</v>
      </c>
      <c r="I103" s="72" t="s">
        <v>159</v>
      </c>
      <c r="J103" s="77">
        <v>125.1</v>
      </c>
      <c r="K103" s="85">
        <f>_xlfn.XLOOKUP(ARInvoiceTable[[#This Row],[Document no.]],PaymentTable[Document no.],PaymentTable[Amount],0)</f>
        <v>-125.1</v>
      </c>
      <c r="L103" s="85">
        <f>ARInvoiceTable[[#This Row],[Amount]]+ARInvoiceTable[[#This Row],[Amount paid]]</f>
        <v>0</v>
      </c>
    </row>
    <row r="104" spans="1:12" x14ac:dyDescent="0.45">
      <c r="A104" s="71">
        <v>16</v>
      </c>
      <c r="B104" s="72">
        <v>2378</v>
      </c>
      <c r="C104" s="72">
        <v>909</v>
      </c>
      <c r="D104" s="72" t="s">
        <v>287</v>
      </c>
      <c r="E104" s="72" t="s">
        <v>363</v>
      </c>
      <c r="F104" s="72" t="s">
        <v>367</v>
      </c>
      <c r="G104" s="72" t="s">
        <v>418</v>
      </c>
      <c r="H104" s="72" t="s">
        <v>418</v>
      </c>
      <c r="I104" s="72" t="s">
        <v>418</v>
      </c>
      <c r="J104" s="77">
        <v>308.25</v>
      </c>
      <c r="K104" s="85">
        <f>_xlfn.XLOOKUP(ARInvoiceTable[[#This Row],[Document no.]],PaymentTable[Document no.],PaymentTable[Amount],0)</f>
        <v>-308.25</v>
      </c>
      <c r="L104" s="85">
        <f>ARInvoiceTable[[#This Row],[Amount]]+ARInvoiceTable[[#This Row],[Amount paid]]</f>
        <v>0</v>
      </c>
    </row>
    <row r="105" spans="1:12" x14ac:dyDescent="0.45">
      <c r="A105" s="71">
        <v>18</v>
      </c>
      <c r="B105" s="72">
        <v>2384</v>
      </c>
      <c r="C105" s="72">
        <v>912</v>
      </c>
      <c r="D105" s="72" t="s">
        <v>288</v>
      </c>
      <c r="E105" s="72" t="s">
        <v>364</v>
      </c>
      <c r="F105" s="72" t="s">
        <v>368</v>
      </c>
      <c r="G105" s="72" t="s">
        <v>419</v>
      </c>
      <c r="H105" s="72" t="s">
        <v>419</v>
      </c>
      <c r="I105" s="72" t="s">
        <v>419</v>
      </c>
      <c r="J105" s="77">
        <v>250.2</v>
      </c>
      <c r="K105" s="85">
        <f>_xlfn.XLOOKUP(ARInvoiceTable[[#This Row],[Document no.]],PaymentTable[Document no.],PaymentTable[Amount],0)</f>
        <v>-250.2</v>
      </c>
      <c r="L105" s="85">
        <f>ARInvoiceTable[[#This Row],[Amount]]+ARInvoiceTable[[#This Row],[Amount paid]]</f>
        <v>0</v>
      </c>
    </row>
    <row r="106" spans="1:12" x14ac:dyDescent="0.45">
      <c r="A106" s="71">
        <v>8</v>
      </c>
      <c r="B106" s="72">
        <v>2395</v>
      </c>
      <c r="C106" s="72">
        <v>915</v>
      </c>
      <c r="D106" s="72" t="s">
        <v>289</v>
      </c>
      <c r="E106" s="72" t="s">
        <v>361</v>
      </c>
      <c r="F106" s="72" t="s">
        <v>365</v>
      </c>
      <c r="G106" s="72" t="s">
        <v>420</v>
      </c>
      <c r="H106" s="72" t="s">
        <v>420</v>
      </c>
      <c r="I106" s="72" t="s">
        <v>420</v>
      </c>
      <c r="J106" s="77">
        <v>2026.13</v>
      </c>
      <c r="K106" s="85">
        <f>_xlfn.XLOOKUP(ARInvoiceTable[[#This Row],[Document no.]],PaymentTable[Document no.],PaymentTable[Amount],0)</f>
        <v>-2026.13</v>
      </c>
      <c r="L106" s="85">
        <f>ARInvoiceTable[[#This Row],[Amount]]+ARInvoiceTable[[#This Row],[Amount paid]]</f>
        <v>0</v>
      </c>
    </row>
    <row r="107" spans="1:12" x14ac:dyDescent="0.45">
      <c r="A107" s="71">
        <v>10</v>
      </c>
      <c r="B107" s="72">
        <v>2406</v>
      </c>
      <c r="C107" s="72">
        <v>918</v>
      </c>
      <c r="D107" s="72" t="s">
        <v>290</v>
      </c>
      <c r="E107" s="72" t="s">
        <v>362</v>
      </c>
      <c r="F107" s="72" t="s">
        <v>366</v>
      </c>
      <c r="G107" s="72" t="s">
        <v>420</v>
      </c>
      <c r="H107" s="72" t="s">
        <v>420</v>
      </c>
      <c r="I107" s="72" t="s">
        <v>420</v>
      </c>
      <c r="J107" s="77">
        <v>10845.63</v>
      </c>
      <c r="K107" s="85">
        <f>_xlfn.XLOOKUP(ARInvoiceTable[[#This Row],[Document no.]],PaymentTable[Document no.],PaymentTable[Amount],0)</f>
        <v>-10845.63</v>
      </c>
      <c r="L107" s="85">
        <f>ARInvoiceTable[[#This Row],[Amount]]+ARInvoiceTable[[#This Row],[Amount paid]]</f>
        <v>0</v>
      </c>
    </row>
    <row r="108" spans="1:12" x14ac:dyDescent="0.45">
      <c r="A108" s="71">
        <v>16</v>
      </c>
      <c r="B108" s="72">
        <v>2413</v>
      </c>
      <c r="C108" s="72">
        <v>921</v>
      </c>
      <c r="D108" s="72" t="s">
        <v>291</v>
      </c>
      <c r="E108" s="72" t="s">
        <v>363</v>
      </c>
      <c r="F108" s="72" t="s">
        <v>367</v>
      </c>
      <c r="G108" s="72" t="s">
        <v>421</v>
      </c>
      <c r="H108" s="72" t="s">
        <v>421</v>
      </c>
      <c r="I108" s="72" t="s">
        <v>421</v>
      </c>
      <c r="J108" s="77">
        <v>2462.25</v>
      </c>
      <c r="K108" s="85">
        <f>_xlfn.XLOOKUP(ARInvoiceTable[[#This Row],[Document no.]],PaymentTable[Document no.],PaymentTable[Amount],0)</f>
        <v>-2462.25</v>
      </c>
      <c r="L108" s="85">
        <f>ARInvoiceTable[[#This Row],[Amount]]+ARInvoiceTable[[#This Row],[Amount paid]]</f>
        <v>0</v>
      </c>
    </row>
    <row r="109" spans="1:12" x14ac:dyDescent="0.45">
      <c r="A109" s="71">
        <v>13</v>
      </c>
      <c r="B109" s="72">
        <v>2419</v>
      </c>
      <c r="C109" s="72">
        <v>924</v>
      </c>
      <c r="D109" s="72" t="s">
        <v>109</v>
      </c>
      <c r="E109" s="72" t="s">
        <v>70</v>
      </c>
      <c r="F109" s="72" t="s">
        <v>71</v>
      </c>
      <c r="G109" s="72" t="s">
        <v>160</v>
      </c>
      <c r="H109" s="72" t="s">
        <v>160</v>
      </c>
      <c r="I109" s="72" t="s">
        <v>160</v>
      </c>
      <c r="J109" s="77">
        <v>249.2</v>
      </c>
      <c r="K109" s="85">
        <f>_xlfn.XLOOKUP(ARInvoiceTable[[#This Row],[Document no.]],PaymentTable[Document no.],PaymentTable[Amount],0)</f>
        <v>-249.2</v>
      </c>
      <c r="L109" s="85">
        <f>ARInvoiceTable[[#This Row],[Amount]]+ARInvoiceTable[[#This Row],[Amount paid]]</f>
        <v>0</v>
      </c>
    </row>
    <row r="110" spans="1:12" x14ac:dyDescent="0.45">
      <c r="A110" s="71">
        <v>18</v>
      </c>
      <c r="B110" s="72">
        <v>2431</v>
      </c>
      <c r="C110" s="72">
        <v>927</v>
      </c>
      <c r="D110" s="72" t="s">
        <v>292</v>
      </c>
      <c r="E110" s="72" t="s">
        <v>364</v>
      </c>
      <c r="F110" s="72" t="s">
        <v>368</v>
      </c>
      <c r="G110" s="72" t="s">
        <v>160</v>
      </c>
      <c r="H110" s="72" t="s">
        <v>160</v>
      </c>
      <c r="I110" s="72" t="s">
        <v>160</v>
      </c>
      <c r="J110" s="77">
        <v>2864.1</v>
      </c>
      <c r="K110" s="85">
        <f>_xlfn.XLOOKUP(ARInvoiceTable[[#This Row],[Document no.]],PaymentTable[Document no.],PaymentTable[Amount],0)</f>
        <v>-2864.1</v>
      </c>
      <c r="L110" s="85">
        <f>ARInvoiceTable[[#This Row],[Amount]]+ARInvoiceTable[[#This Row],[Amount paid]]</f>
        <v>0</v>
      </c>
    </row>
    <row r="111" spans="1:12" x14ac:dyDescent="0.45">
      <c r="A111" s="71">
        <v>8</v>
      </c>
      <c r="B111" s="72">
        <v>2438</v>
      </c>
      <c r="C111" s="72">
        <v>930</v>
      </c>
      <c r="D111" s="72" t="s">
        <v>293</v>
      </c>
      <c r="E111" s="72" t="s">
        <v>361</v>
      </c>
      <c r="F111" s="72" t="s">
        <v>365</v>
      </c>
      <c r="G111" s="72" t="s">
        <v>422</v>
      </c>
      <c r="H111" s="72" t="s">
        <v>422</v>
      </c>
      <c r="I111" s="72" t="s">
        <v>422</v>
      </c>
      <c r="J111" s="77">
        <v>625.5</v>
      </c>
      <c r="K111" s="85">
        <f>_xlfn.XLOOKUP(ARInvoiceTable[[#This Row],[Document no.]],PaymentTable[Document no.],PaymentTable[Amount],0)</f>
        <v>-625.5</v>
      </c>
      <c r="L111" s="85">
        <f>ARInvoiceTable[[#This Row],[Amount]]+ARInvoiceTable[[#This Row],[Amount paid]]</f>
        <v>0</v>
      </c>
    </row>
    <row r="112" spans="1:12" x14ac:dyDescent="0.45">
      <c r="A112" s="71">
        <v>13</v>
      </c>
      <c r="B112" s="72">
        <v>2450</v>
      </c>
      <c r="C112" s="72">
        <v>933</v>
      </c>
      <c r="D112" s="72" t="s">
        <v>110</v>
      </c>
      <c r="E112" s="72" t="s">
        <v>70</v>
      </c>
      <c r="F112" s="72" t="s">
        <v>71</v>
      </c>
      <c r="G112" s="72" t="s">
        <v>161</v>
      </c>
      <c r="H112" s="72" t="s">
        <v>161</v>
      </c>
      <c r="I112" s="72" t="s">
        <v>161</v>
      </c>
      <c r="J112" s="77">
        <v>8492.9</v>
      </c>
      <c r="K112" s="85">
        <f>_xlfn.XLOOKUP(ARInvoiceTable[[#This Row],[Document no.]],PaymentTable[Document no.],PaymentTable[Amount],0)</f>
        <v>-8492.9</v>
      </c>
      <c r="L112" s="85">
        <f>ARInvoiceTable[[#This Row],[Amount]]+ARInvoiceTable[[#This Row],[Amount paid]]</f>
        <v>0</v>
      </c>
    </row>
    <row r="113" spans="1:12" x14ac:dyDescent="0.45">
      <c r="A113" s="71">
        <v>16</v>
      </c>
      <c r="B113" s="72">
        <v>2459</v>
      </c>
      <c r="C113" s="72">
        <v>936</v>
      </c>
      <c r="D113" s="72" t="s">
        <v>294</v>
      </c>
      <c r="E113" s="72" t="s">
        <v>363</v>
      </c>
      <c r="F113" s="72" t="s">
        <v>367</v>
      </c>
      <c r="G113" s="72" t="s">
        <v>423</v>
      </c>
      <c r="H113" s="72" t="s">
        <v>423</v>
      </c>
      <c r="I113" s="72" t="s">
        <v>423</v>
      </c>
      <c r="J113" s="77">
        <v>2045.63</v>
      </c>
      <c r="K113" s="85">
        <f>_xlfn.XLOOKUP(ARInvoiceTable[[#This Row],[Document no.]],PaymentTable[Document no.],PaymentTable[Amount],0)</f>
        <v>-2045.63</v>
      </c>
      <c r="L113" s="85">
        <f>ARInvoiceTable[[#This Row],[Amount]]+ARInvoiceTable[[#This Row],[Amount paid]]</f>
        <v>0</v>
      </c>
    </row>
    <row r="114" spans="1:12" x14ac:dyDescent="0.45">
      <c r="A114" s="71">
        <v>13</v>
      </c>
      <c r="B114" s="72">
        <v>2467</v>
      </c>
      <c r="C114" s="72">
        <v>939</v>
      </c>
      <c r="D114" s="72" t="s">
        <v>111</v>
      </c>
      <c r="E114" s="72" t="s">
        <v>70</v>
      </c>
      <c r="F114" s="72" t="s">
        <v>71</v>
      </c>
      <c r="G114" s="72" t="s">
        <v>162</v>
      </c>
      <c r="H114" s="72" t="s">
        <v>162</v>
      </c>
      <c r="I114" s="72" t="s">
        <v>162</v>
      </c>
      <c r="J114" s="77">
        <v>988.2</v>
      </c>
      <c r="K114" s="85">
        <f>_xlfn.XLOOKUP(ARInvoiceTable[[#This Row],[Document no.]],PaymentTable[Document no.],PaymentTable[Amount],0)</f>
        <v>-988.2</v>
      </c>
      <c r="L114" s="85">
        <f>ARInvoiceTable[[#This Row],[Amount]]+ARInvoiceTable[[#This Row],[Amount paid]]</f>
        <v>0</v>
      </c>
    </row>
    <row r="115" spans="1:12" x14ac:dyDescent="0.45">
      <c r="A115" s="71">
        <v>8</v>
      </c>
      <c r="B115" s="72">
        <v>2474</v>
      </c>
      <c r="C115" s="72">
        <v>942</v>
      </c>
      <c r="D115" s="72" t="s">
        <v>295</v>
      </c>
      <c r="E115" s="72" t="s">
        <v>361</v>
      </c>
      <c r="F115" s="72" t="s">
        <v>365</v>
      </c>
      <c r="G115" s="72" t="s">
        <v>424</v>
      </c>
      <c r="H115" s="72" t="s">
        <v>424</v>
      </c>
      <c r="I115" s="72" t="s">
        <v>424</v>
      </c>
      <c r="J115" s="77">
        <v>89</v>
      </c>
      <c r="K115" s="85">
        <f>_xlfn.XLOOKUP(ARInvoiceTable[[#This Row],[Document no.]],PaymentTable[Document no.],PaymentTable[Amount],0)</f>
        <v>-89</v>
      </c>
      <c r="L115" s="85">
        <f>ARInvoiceTable[[#This Row],[Amount]]+ARInvoiceTable[[#This Row],[Amount paid]]</f>
        <v>0</v>
      </c>
    </row>
    <row r="116" spans="1:12" x14ac:dyDescent="0.45">
      <c r="A116" s="71">
        <v>13</v>
      </c>
      <c r="B116" s="72">
        <v>2480</v>
      </c>
      <c r="C116" s="72">
        <v>945</v>
      </c>
      <c r="D116" s="72" t="s">
        <v>112</v>
      </c>
      <c r="E116" s="72" t="s">
        <v>70</v>
      </c>
      <c r="F116" s="72" t="s">
        <v>71</v>
      </c>
      <c r="G116" s="72" t="s">
        <v>163</v>
      </c>
      <c r="H116" s="72" t="s">
        <v>163</v>
      </c>
      <c r="I116" s="72" t="s">
        <v>163</v>
      </c>
      <c r="J116" s="77">
        <v>125.1</v>
      </c>
      <c r="K116" s="85">
        <f>_xlfn.XLOOKUP(ARInvoiceTable[[#This Row],[Document no.]],PaymentTable[Document no.],PaymentTable[Amount],0)</f>
        <v>-125.1</v>
      </c>
      <c r="L116" s="85">
        <f>ARInvoiceTable[[#This Row],[Amount]]+ARInvoiceTable[[#This Row],[Amount paid]]</f>
        <v>0</v>
      </c>
    </row>
    <row r="117" spans="1:12" x14ac:dyDescent="0.45">
      <c r="A117" s="71">
        <v>16</v>
      </c>
      <c r="B117" s="72">
        <v>2487</v>
      </c>
      <c r="C117" s="72">
        <v>948</v>
      </c>
      <c r="D117" s="72" t="s">
        <v>296</v>
      </c>
      <c r="E117" s="72" t="s">
        <v>363</v>
      </c>
      <c r="F117" s="72" t="s">
        <v>367</v>
      </c>
      <c r="G117" s="72" t="s">
        <v>425</v>
      </c>
      <c r="H117" s="72" t="s">
        <v>425</v>
      </c>
      <c r="I117" s="72" t="s">
        <v>425</v>
      </c>
      <c r="J117" s="77">
        <v>154.13</v>
      </c>
      <c r="K117" s="85">
        <f>_xlfn.XLOOKUP(ARInvoiceTable[[#This Row],[Document no.]],PaymentTable[Document no.],PaymentTable[Amount],0)</f>
        <v>-154.13</v>
      </c>
      <c r="L117" s="85">
        <f>ARInvoiceTable[[#This Row],[Amount]]+ARInvoiceTable[[#This Row],[Amount paid]]</f>
        <v>0</v>
      </c>
    </row>
    <row r="118" spans="1:12" x14ac:dyDescent="0.45">
      <c r="A118" s="71">
        <v>10</v>
      </c>
      <c r="B118" s="72">
        <v>2500</v>
      </c>
      <c r="C118" s="72">
        <v>951</v>
      </c>
      <c r="D118" s="72" t="s">
        <v>297</v>
      </c>
      <c r="E118" s="72" t="s">
        <v>362</v>
      </c>
      <c r="F118" s="72" t="s">
        <v>366</v>
      </c>
      <c r="G118" s="72" t="s">
        <v>426</v>
      </c>
      <c r="H118" s="72" t="s">
        <v>426</v>
      </c>
      <c r="I118" s="72" t="s">
        <v>426</v>
      </c>
      <c r="J118" s="77">
        <v>9369.6299999999992</v>
      </c>
      <c r="K118" s="85">
        <f>_xlfn.XLOOKUP(ARInvoiceTable[[#This Row],[Document no.]],PaymentTable[Document no.],PaymentTable[Amount],0)</f>
        <v>-9369.6299999999992</v>
      </c>
      <c r="L118" s="85">
        <f>ARInvoiceTable[[#This Row],[Amount]]+ARInvoiceTable[[#This Row],[Amount paid]]</f>
        <v>0</v>
      </c>
    </row>
    <row r="119" spans="1:12" x14ac:dyDescent="0.45">
      <c r="A119" s="71">
        <v>8</v>
      </c>
      <c r="B119" s="72">
        <v>2511</v>
      </c>
      <c r="C119" s="72">
        <v>954</v>
      </c>
      <c r="D119" s="72" t="s">
        <v>298</v>
      </c>
      <c r="E119" s="72" t="s">
        <v>361</v>
      </c>
      <c r="F119" s="72" t="s">
        <v>365</v>
      </c>
      <c r="G119" s="72" t="s">
        <v>427</v>
      </c>
      <c r="H119" s="72" t="s">
        <v>427</v>
      </c>
      <c r="I119" s="72" t="s">
        <v>427</v>
      </c>
      <c r="J119" s="77">
        <v>1246.5</v>
      </c>
      <c r="K119" s="85">
        <f>_xlfn.XLOOKUP(ARInvoiceTable[[#This Row],[Document no.]],PaymentTable[Document no.],PaymentTable[Amount],0)</f>
        <v>-1246.5</v>
      </c>
      <c r="L119" s="85">
        <f>ARInvoiceTable[[#This Row],[Amount]]+ARInvoiceTable[[#This Row],[Amount paid]]</f>
        <v>0</v>
      </c>
    </row>
    <row r="120" spans="1:12" x14ac:dyDescent="0.45">
      <c r="A120" s="71">
        <v>16</v>
      </c>
      <c r="B120" s="72">
        <v>2518</v>
      </c>
      <c r="C120" s="72">
        <v>957</v>
      </c>
      <c r="D120" s="72" t="s">
        <v>299</v>
      </c>
      <c r="E120" s="72" t="s">
        <v>363</v>
      </c>
      <c r="F120" s="72" t="s">
        <v>367</v>
      </c>
      <c r="G120" s="72" t="s">
        <v>428</v>
      </c>
      <c r="H120" s="72" t="s">
        <v>428</v>
      </c>
      <c r="I120" s="72" t="s">
        <v>428</v>
      </c>
      <c r="J120" s="77">
        <v>1055.25</v>
      </c>
      <c r="K120" s="85">
        <f>_xlfn.XLOOKUP(ARInvoiceTable[[#This Row],[Document no.]],PaymentTable[Document no.],PaymentTable[Amount],0)</f>
        <v>-1055.25</v>
      </c>
      <c r="L120" s="85">
        <f>ARInvoiceTable[[#This Row],[Amount]]+ARInvoiceTable[[#This Row],[Amount paid]]</f>
        <v>0</v>
      </c>
    </row>
    <row r="121" spans="1:12" x14ac:dyDescent="0.45">
      <c r="A121" s="71">
        <v>18</v>
      </c>
      <c r="B121" s="72">
        <v>2532</v>
      </c>
      <c r="C121" s="72">
        <v>960</v>
      </c>
      <c r="D121" s="72" t="s">
        <v>300</v>
      </c>
      <c r="E121" s="72" t="s">
        <v>364</v>
      </c>
      <c r="F121" s="72" t="s">
        <v>368</v>
      </c>
      <c r="G121" s="72" t="s">
        <v>428</v>
      </c>
      <c r="H121" s="72" t="s">
        <v>428</v>
      </c>
      <c r="I121" s="72" t="s">
        <v>428</v>
      </c>
      <c r="J121" s="77">
        <v>2075.6</v>
      </c>
      <c r="K121" s="85">
        <f>_xlfn.XLOOKUP(ARInvoiceTable[[#This Row],[Document no.]],PaymentTable[Document no.],PaymentTable[Amount],0)</f>
        <v>-2075.6</v>
      </c>
      <c r="L121" s="85">
        <f>ARInvoiceTable[[#This Row],[Amount]]+ARInvoiceTable[[#This Row],[Amount paid]]</f>
        <v>0</v>
      </c>
    </row>
    <row r="122" spans="1:12" x14ac:dyDescent="0.45">
      <c r="A122" s="71">
        <v>8</v>
      </c>
      <c r="B122" s="72">
        <v>2539</v>
      </c>
      <c r="C122" s="72">
        <v>963</v>
      </c>
      <c r="D122" s="72" t="s">
        <v>301</v>
      </c>
      <c r="E122" s="72" t="s">
        <v>361</v>
      </c>
      <c r="F122" s="72" t="s">
        <v>365</v>
      </c>
      <c r="G122" s="72" t="s">
        <v>164</v>
      </c>
      <c r="H122" s="72" t="s">
        <v>164</v>
      </c>
      <c r="I122" s="72" t="s">
        <v>164</v>
      </c>
      <c r="J122" s="77">
        <v>312.75</v>
      </c>
      <c r="K122" s="85">
        <f>_xlfn.XLOOKUP(ARInvoiceTable[[#This Row],[Document no.]],PaymentTable[Document no.],PaymentTable[Amount],0)</f>
        <v>-312.75</v>
      </c>
      <c r="L122" s="85">
        <f>ARInvoiceTable[[#This Row],[Amount]]+ARInvoiceTable[[#This Row],[Amount paid]]</f>
        <v>0</v>
      </c>
    </row>
    <row r="123" spans="1:12" x14ac:dyDescent="0.45">
      <c r="A123" s="71">
        <v>13</v>
      </c>
      <c r="B123" s="72">
        <v>2549</v>
      </c>
      <c r="C123" s="72">
        <v>966</v>
      </c>
      <c r="D123" s="72" t="s">
        <v>113</v>
      </c>
      <c r="E123" s="72" t="s">
        <v>70</v>
      </c>
      <c r="F123" s="72" t="s">
        <v>71</v>
      </c>
      <c r="G123" s="72" t="s">
        <v>164</v>
      </c>
      <c r="H123" s="72" t="s">
        <v>164</v>
      </c>
      <c r="I123" s="72" t="s">
        <v>164</v>
      </c>
      <c r="J123" s="77">
        <v>5566.9</v>
      </c>
      <c r="K123" s="85">
        <f>_xlfn.XLOOKUP(ARInvoiceTable[[#This Row],[Document no.]],PaymentTable[Document no.],PaymentTable[Amount],0)</f>
        <v>-5566.9</v>
      </c>
      <c r="L123" s="85">
        <f>ARInvoiceTable[[#This Row],[Amount]]+ARInvoiceTable[[#This Row],[Amount paid]]</f>
        <v>0</v>
      </c>
    </row>
    <row r="124" spans="1:12" x14ac:dyDescent="0.45">
      <c r="A124" s="71">
        <v>16</v>
      </c>
      <c r="B124" s="72">
        <v>2558</v>
      </c>
      <c r="C124" s="72">
        <v>969</v>
      </c>
      <c r="D124" s="72" t="s">
        <v>302</v>
      </c>
      <c r="E124" s="72" t="s">
        <v>363</v>
      </c>
      <c r="F124" s="72" t="s">
        <v>367</v>
      </c>
      <c r="G124" s="72" t="s">
        <v>165</v>
      </c>
      <c r="H124" s="72" t="s">
        <v>165</v>
      </c>
      <c r="I124" s="72" t="s">
        <v>165</v>
      </c>
      <c r="J124" s="77">
        <v>1520.13</v>
      </c>
      <c r="K124" s="85">
        <f>_xlfn.XLOOKUP(ARInvoiceTable[[#This Row],[Document no.]],PaymentTable[Document no.],PaymentTable[Amount],0)</f>
        <v>-1520.13</v>
      </c>
      <c r="L124" s="85">
        <f>ARInvoiceTable[[#This Row],[Amount]]+ARInvoiceTable[[#This Row],[Amount paid]]</f>
        <v>0</v>
      </c>
    </row>
    <row r="125" spans="1:12" x14ac:dyDescent="0.45">
      <c r="A125" s="71">
        <v>13</v>
      </c>
      <c r="B125" s="72">
        <v>2568</v>
      </c>
      <c r="C125" s="72">
        <v>972</v>
      </c>
      <c r="D125" s="72" t="s">
        <v>114</v>
      </c>
      <c r="E125" s="72" t="s">
        <v>70</v>
      </c>
      <c r="F125" s="72" t="s">
        <v>71</v>
      </c>
      <c r="G125" s="72" t="s">
        <v>165</v>
      </c>
      <c r="H125" s="72" t="s">
        <v>165</v>
      </c>
      <c r="I125" s="72" t="s">
        <v>165</v>
      </c>
      <c r="J125" s="77">
        <v>1862.1</v>
      </c>
      <c r="K125" s="85">
        <f>_xlfn.XLOOKUP(ARInvoiceTable[[#This Row],[Document no.]],PaymentTable[Document no.],PaymentTable[Amount],0)</f>
        <v>-1862.1</v>
      </c>
      <c r="L125" s="85">
        <f>ARInvoiceTable[[#This Row],[Amount]]+ARInvoiceTable[[#This Row],[Amount paid]]</f>
        <v>0</v>
      </c>
    </row>
    <row r="126" spans="1:12" x14ac:dyDescent="0.45">
      <c r="A126" s="71">
        <v>13</v>
      </c>
      <c r="B126" s="72">
        <v>2574</v>
      </c>
      <c r="C126" s="72">
        <v>975</v>
      </c>
      <c r="D126" s="72" t="s">
        <v>115</v>
      </c>
      <c r="E126" s="72" t="s">
        <v>70</v>
      </c>
      <c r="F126" s="72" t="s">
        <v>71</v>
      </c>
      <c r="G126" s="72" t="s">
        <v>166</v>
      </c>
      <c r="H126" s="72" t="s">
        <v>166</v>
      </c>
      <c r="I126" s="72" t="s">
        <v>166</v>
      </c>
      <c r="J126" s="77">
        <v>125.1</v>
      </c>
      <c r="K126" s="85">
        <f>_xlfn.XLOOKUP(ARInvoiceTable[[#This Row],[Document no.]],PaymentTable[Document no.],PaymentTable[Amount],0)</f>
        <v>-125.1</v>
      </c>
      <c r="L126" s="85">
        <f>ARInvoiceTable[[#This Row],[Amount]]+ARInvoiceTable[[#This Row],[Amount paid]]</f>
        <v>0</v>
      </c>
    </row>
    <row r="127" spans="1:12" x14ac:dyDescent="0.45">
      <c r="A127" s="71">
        <v>8</v>
      </c>
      <c r="B127" s="72">
        <v>2581</v>
      </c>
      <c r="C127" s="72">
        <v>978</v>
      </c>
      <c r="D127" s="72" t="s">
        <v>303</v>
      </c>
      <c r="E127" s="72" t="s">
        <v>361</v>
      </c>
      <c r="F127" s="72" t="s">
        <v>365</v>
      </c>
      <c r="G127" s="72" t="s">
        <v>429</v>
      </c>
      <c r="H127" s="72" t="s">
        <v>429</v>
      </c>
      <c r="I127" s="72" t="s">
        <v>429</v>
      </c>
      <c r="J127" s="77">
        <v>133.5</v>
      </c>
      <c r="K127" s="85">
        <f>_xlfn.XLOOKUP(ARInvoiceTable[[#This Row],[Document no.]],PaymentTable[Document no.],PaymentTable[Amount],0)</f>
        <v>-133.5</v>
      </c>
      <c r="L127" s="85">
        <f>ARInvoiceTable[[#This Row],[Amount]]+ARInvoiceTable[[#This Row],[Amount paid]]</f>
        <v>0</v>
      </c>
    </row>
    <row r="128" spans="1:12" x14ac:dyDescent="0.45">
      <c r="A128" s="71">
        <v>10</v>
      </c>
      <c r="B128" s="72">
        <v>2588</v>
      </c>
      <c r="C128" s="72">
        <v>981</v>
      </c>
      <c r="D128" s="72" t="s">
        <v>304</v>
      </c>
      <c r="E128" s="72" t="s">
        <v>362</v>
      </c>
      <c r="F128" s="72" t="s">
        <v>366</v>
      </c>
      <c r="G128" s="72" t="s">
        <v>430</v>
      </c>
      <c r="H128" s="72" t="s">
        <v>430</v>
      </c>
      <c r="I128" s="72" t="s">
        <v>430</v>
      </c>
      <c r="J128" s="77">
        <v>469.13</v>
      </c>
      <c r="K128" s="85">
        <f>_xlfn.XLOOKUP(ARInvoiceTable[[#This Row],[Document no.]],PaymentTable[Document no.],PaymentTable[Amount],0)</f>
        <v>-469.13</v>
      </c>
      <c r="L128" s="85">
        <f>ARInvoiceTable[[#This Row],[Amount]]+ARInvoiceTable[[#This Row],[Amount paid]]</f>
        <v>0</v>
      </c>
    </row>
    <row r="129" spans="1:12" x14ac:dyDescent="0.45">
      <c r="A129" s="71">
        <v>13</v>
      </c>
      <c r="B129" s="72">
        <v>2594</v>
      </c>
      <c r="C129" s="72">
        <v>984</v>
      </c>
      <c r="D129" s="72" t="s">
        <v>116</v>
      </c>
      <c r="E129" s="72" t="s">
        <v>70</v>
      </c>
      <c r="F129" s="72" t="s">
        <v>71</v>
      </c>
      <c r="G129" s="72" t="s">
        <v>167</v>
      </c>
      <c r="H129" s="72" t="s">
        <v>167</v>
      </c>
      <c r="I129" s="72" t="s">
        <v>167</v>
      </c>
      <c r="J129" s="77">
        <v>125.1</v>
      </c>
      <c r="K129" s="85">
        <f>_xlfn.XLOOKUP(ARInvoiceTable[[#This Row],[Document no.]],PaymentTable[Document no.],PaymentTable[Amount],0)</f>
        <v>-125.1</v>
      </c>
      <c r="L129" s="85">
        <f>ARInvoiceTable[[#This Row],[Amount]]+ARInvoiceTable[[#This Row],[Amount paid]]</f>
        <v>0</v>
      </c>
    </row>
    <row r="130" spans="1:12" x14ac:dyDescent="0.45">
      <c r="A130" s="71">
        <v>16</v>
      </c>
      <c r="B130" s="72">
        <v>2601</v>
      </c>
      <c r="C130" s="72">
        <v>987</v>
      </c>
      <c r="D130" s="72" t="s">
        <v>305</v>
      </c>
      <c r="E130" s="72" t="s">
        <v>363</v>
      </c>
      <c r="F130" s="72" t="s">
        <v>367</v>
      </c>
      <c r="G130" s="72" t="s">
        <v>431</v>
      </c>
      <c r="H130" s="72" t="s">
        <v>431</v>
      </c>
      <c r="I130" s="72" t="s">
        <v>431</v>
      </c>
      <c r="J130" s="77">
        <v>308.25</v>
      </c>
      <c r="K130" s="85">
        <f>_xlfn.XLOOKUP(ARInvoiceTable[[#This Row],[Document no.]],PaymentTable[Document no.],PaymentTable[Amount],0)</f>
        <v>-308.25</v>
      </c>
      <c r="L130" s="85">
        <f>ARInvoiceTable[[#This Row],[Amount]]+ARInvoiceTable[[#This Row],[Amount paid]]</f>
        <v>0</v>
      </c>
    </row>
    <row r="131" spans="1:12" x14ac:dyDescent="0.45">
      <c r="A131" s="71">
        <v>18</v>
      </c>
      <c r="B131" s="72">
        <v>2607</v>
      </c>
      <c r="C131" s="72">
        <v>990</v>
      </c>
      <c r="D131" s="72" t="s">
        <v>306</v>
      </c>
      <c r="E131" s="72" t="s">
        <v>364</v>
      </c>
      <c r="F131" s="72" t="s">
        <v>368</v>
      </c>
      <c r="G131" s="72" t="s">
        <v>432</v>
      </c>
      <c r="H131" s="72" t="s">
        <v>432</v>
      </c>
      <c r="I131" s="72" t="s">
        <v>432</v>
      </c>
      <c r="J131" s="77">
        <v>250.2</v>
      </c>
      <c r="K131" s="85">
        <f>_xlfn.XLOOKUP(ARInvoiceTable[[#This Row],[Document no.]],PaymentTable[Document no.],PaymentTable[Amount],0)</f>
        <v>-250.2</v>
      </c>
      <c r="L131" s="85">
        <f>ARInvoiceTable[[#This Row],[Amount]]+ARInvoiceTable[[#This Row],[Amount paid]]</f>
        <v>0</v>
      </c>
    </row>
    <row r="132" spans="1:12" x14ac:dyDescent="0.45">
      <c r="A132" s="71">
        <v>8</v>
      </c>
      <c r="B132" s="72">
        <v>2618</v>
      </c>
      <c r="C132" s="72">
        <v>993</v>
      </c>
      <c r="D132" s="72" t="s">
        <v>307</v>
      </c>
      <c r="E132" s="72" t="s">
        <v>361</v>
      </c>
      <c r="F132" s="72" t="s">
        <v>365</v>
      </c>
      <c r="G132" s="72" t="s">
        <v>433</v>
      </c>
      <c r="H132" s="72" t="s">
        <v>433</v>
      </c>
      <c r="I132" s="72" t="s">
        <v>433</v>
      </c>
      <c r="J132" s="77">
        <v>1402.88</v>
      </c>
      <c r="K132" s="85">
        <f>_xlfn.XLOOKUP(ARInvoiceTable[[#This Row],[Document no.]],PaymentTable[Document no.],PaymentTable[Amount],0)</f>
        <v>-1402.88</v>
      </c>
      <c r="L132" s="85">
        <f>ARInvoiceTable[[#This Row],[Amount]]+ARInvoiceTable[[#This Row],[Amount paid]]</f>
        <v>0</v>
      </c>
    </row>
    <row r="133" spans="1:12" x14ac:dyDescent="0.45">
      <c r="A133" s="71">
        <v>10</v>
      </c>
      <c r="B133" s="72">
        <v>2629</v>
      </c>
      <c r="C133" s="72">
        <v>996</v>
      </c>
      <c r="D133" s="72" t="s">
        <v>308</v>
      </c>
      <c r="E133" s="72" t="s">
        <v>362</v>
      </c>
      <c r="F133" s="72" t="s">
        <v>366</v>
      </c>
      <c r="G133" s="72" t="s">
        <v>433</v>
      </c>
      <c r="H133" s="72" t="s">
        <v>433</v>
      </c>
      <c r="I133" s="72" t="s">
        <v>433</v>
      </c>
      <c r="J133" s="77">
        <v>8900.5</v>
      </c>
      <c r="K133" s="85">
        <f>_xlfn.XLOOKUP(ARInvoiceTable[[#This Row],[Document no.]],PaymentTable[Document no.],PaymentTable[Amount],0)</f>
        <v>-8900.5</v>
      </c>
      <c r="L133" s="85">
        <f>ARInvoiceTable[[#This Row],[Amount]]+ARInvoiceTable[[#This Row],[Amount paid]]</f>
        <v>0</v>
      </c>
    </row>
    <row r="134" spans="1:12" x14ac:dyDescent="0.45">
      <c r="A134" s="71">
        <v>16</v>
      </c>
      <c r="B134" s="72">
        <v>2636</v>
      </c>
      <c r="C134" s="72">
        <v>999</v>
      </c>
      <c r="D134" s="72" t="s">
        <v>309</v>
      </c>
      <c r="E134" s="72" t="s">
        <v>363</v>
      </c>
      <c r="F134" s="72" t="s">
        <v>367</v>
      </c>
      <c r="G134" s="72" t="s">
        <v>434</v>
      </c>
      <c r="H134" s="72" t="s">
        <v>434</v>
      </c>
      <c r="I134" s="72" t="s">
        <v>434</v>
      </c>
      <c r="J134" s="77">
        <v>3517.5</v>
      </c>
      <c r="K134" s="85">
        <f>_xlfn.XLOOKUP(ARInvoiceTable[[#This Row],[Document no.]],PaymentTable[Document no.],PaymentTable[Amount],0)</f>
        <v>-3517.5</v>
      </c>
      <c r="L134" s="85">
        <f>ARInvoiceTable[[#This Row],[Amount]]+ARInvoiceTable[[#This Row],[Amount paid]]</f>
        <v>0</v>
      </c>
    </row>
    <row r="135" spans="1:12" x14ac:dyDescent="0.45">
      <c r="A135" s="71">
        <v>13</v>
      </c>
      <c r="B135" s="72">
        <v>2642</v>
      </c>
      <c r="C135" s="72">
        <v>1002</v>
      </c>
      <c r="D135" s="72" t="s">
        <v>117</v>
      </c>
      <c r="E135" s="72" t="s">
        <v>70</v>
      </c>
      <c r="F135" s="72" t="s">
        <v>71</v>
      </c>
      <c r="G135" s="72" t="s">
        <v>168</v>
      </c>
      <c r="H135" s="72" t="s">
        <v>168</v>
      </c>
      <c r="I135" s="72" t="s">
        <v>168</v>
      </c>
      <c r="J135" s="77">
        <v>249.2</v>
      </c>
      <c r="K135" s="85">
        <f>_xlfn.XLOOKUP(ARInvoiceTable[[#This Row],[Document no.]],PaymentTable[Document no.],PaymentTable[Amount],0)</f>
        <v>-249.2</v>
      </c>
      <c r="L135" s="85">
        <f>ARInvoiceTable[[#This Row],[Amount]]+ARInvoiceTable[[#This Row],[Amount paid]]</f>
        <v>0</v>
      </c>
    </row>
    <row r="136" spans="1:12" x14ac:dyDescent="0.45">
      <c r="A136" s="71">
        <v>18</v>
      </c>
      <c r="B136" s="72">
        <v>2654</v>
      </c>
      <c r="C136" s="72">
        <v>1005</v>
      </c>
      <c r="D136" s="72" t="s">
        <v>310</v>
      </c>
      <c r="E136" s="72" t="s">
        <v>364</v>
      </c>
      <c r="F136" s="72" t="s">
        <v>368</v>
      </c>
      <c r="G136" s="72" t="s">
        <v>168</v>
      </c>
      <c r="H136" s="72" t="s">
        <v>168</v>
      </c>
      <c r="I136" s="72" t="s">
        <v>168</v>
      </c>
      <c r="J136" s="77">
        <v>2320.4</v>
      </c>
      <c r="K136" s="85">
        <f>_xlfn.XLOOKUP(ARInvoiceTable[[#This Row],[Document no.]],PaymentTable[Document no.],PaymentTable[Amount],0)</f>
        <v>-2320.4</v>
      </c>
      <c r="L136" s="85">
        <f>ARInvoiceTable[[#This Row],[Amount]]+ARInvoiceTable[[#This Row],[Amount paid]]</f>
        <v>0</v>
      </c>
    </row>
    <row r="137" spans="1:12" x14ac:dyDescent="0.45">
      <c r="A137" s="71">
        <v>8</v>
      </c>
      <c r="B137" s="72">
        <v>2661</v>
      </c>
      <c r="C137" s="72">
        <v>1008</v>
      </c>
      <c r="D137" s="72" t="s">
        <v>311</v>
      </c>
      <c r="E137" s="72" t="s">
        <v>361</v>
      </c>
      <c r="F137" s="72" t="s">
        <v>365</v>
      </c>
      <c r="G137" s="72" t="s">
        <v>435</v>
      </c>
      <c r="H137" s="72" t="s">
        <v>435</v>
      </c>
      <c r="I137" s="72" t="s">
        <v>435</v>
      </c>
      <c r="J137" s="77">
        <v>469.13</v>
      </c>
      <c r="K137" s="85">
        <f>_xlfn.XLOOKUP(ARInvoiceTable[[#This Row],[Document no.]],PaymentTable[Document no.],PaymentTable[Amount],0)</f>
        <v>-469.13</v>
      </c>
      <c r="L137" s="85">
        <f>ARInvoiceTable[[#This Row],[Amount]]+ARInvoiceTable[[#This Row],[Amount paid]]</f>
        <v>0</v>
      </c>
    </row>
    <row r="138" spans="1:12" x14ac:dyDescent="0.45">
      <c r="A138" s="71">
        <v>13</v>
      </c>
      <c r="B138" s="72">
        <v>2673</v>
      </c>
      <c r="C138" s="72">
        <v>1011</v>
      </c>
      <c r="D138" s="72" t="s">
        <v>118</v>
      </c>
      <c r="E138" s="72" t="s">
        <v>70</v>
      </c>
      <c r="F138" s="72" t="s">
        <v>71</v>
      </c>
      <c r="G138" s="72" t="s">
        <v>169</v>
      </c>
      <c r="H138" s="72" t="s">
        <v>169</v>
      </c>
      <c r="I138" s="72" t="s">
        <v>169</v>
      </c>
      <c r="J138" s="77">
        <v>7060.1</v>
      </c>
      <c r="K138" s="85">
        <f>_xlfn.XLOOKUP(ARInvoiceTable[[#This Row],[Document no.]],PaymentTable[Document no.],PaymentTable[Amount],0)</f>
        <v>-7060.1</v>
      </c>
      <c r="L138" s="85">
        <f>ARInvoiceTable[[#This Row],[Amount]]+ARInvoiceTable[[#This Row],[Amount paid]]</f>
        <v>0</v>
      </c>
    </row>
    <row r="139" spans="1:12" x14ac:dyDescent="0.45">
      <c r="A139" s="71">
        <v>16</v>
      </c>
      <c r="B139" s="72">
        <v>2682</v>
      </c>
      <c r="C139" s="72">
        <v>1014</v>
      </c>
      <c r="D139" s="72" t="s">
        <v>312</v>
      </c>
      <c r="E139" s="72" t="s">
        <v>363</v>
      </c>
      <c r="F139" s="72" t="s">
        <v>367</v>
      </c>
      <c r="G139" s="72" t="s">
        <v>436</v>
      </c>
      <c r="H139" s="72" t="s">
        <v>436</v>
      </c>
      <c r="I139" s="72" t="s">
        <v>436</v>
      </c>
      <c r="J139" s="77">
        <v>1676.5</v>
      </c>
      <c r="K139" s="85">
        <f>_xlfn.XLOOKUP(ARInvoiceTable[[#This Row],[Document no.]],PaymentTable[Document no.],PaymentTable[Amount],0)</f>
        <v>-1676.5</v>
      </c>
      <c r="L139" s="85">
        <f>ARInvoiceTable[[#This Row],[Amount]]+ARInvoiceTable[[#This Row],[Amount paid]]</f>
        <v>0</v>
      </c>
    </row>
    <row r="140" spans="1:12" x14ac:dyDescent="0.45">
      <c r="A140" s="71">
        <v>13</v>
      </c>
      <c r="B140" s="72">
        <v>2690</v>
      </c>
      <c r="C140" s="72">
        <v>1017</v>
      </c>
      <c r="D140" s="72" t="s">
        <v>119</v>
      </c>
      <c r="E140" s="72" t="s">
        <v>70</v>
      </c>
      <c r="F140" s="72" t="s">
        <v>71</v>
      </c>
      <c r="G140" s="72" t="s">
        <v>170</v>
      </c>
      <c r="H140" s="72" t="s">
        <v>170</v>
      </c>
      <c r="I140" s="72" t="s">
        <v>170</v>
      </c>
      <c r="J140" s="77">
        <v>864.9</v>
      </c>
      <c r="K140" s="85">
        <f>_xlfn.XLOOKUP(ARInvoiceTable[[#This Row],[Document no.]],PaymentTable[Document no.],PaymentTable[Amount],0)</f>
        <v>-864.9</v>
      </c>
      <c r="L140" s="85">
        <f>ARInvoiceTable[[#This Row],[Amount]]+ARInvoiceTable[[#This Row],[Amount paid]]</f>
        <v>0</v>
      </c>
    </row>
    <row r="141" spans="1:12" x14ac:dyDescent="0.45">
      <c r="A141" s="71">
        <v>8</v>
      </c>
      <c r="B141" s="72">
        <v>2697</v>
      </c>
      <c r="C141" s="72">
        <v>1020</v>
      </c>
      <c r="D141" s="72" t="s">
        <v>313</v>
      </c>
      <c r="E141" s="72" t="s">
        <v>361</v>
      </c>
      <c r="F141" s="72" t="s">
        <v>365</v>
      </c>
      <c r="G141" s="72" t="s">
        <v>437</v>
      </c>
      <c r="H141" s="72" t="s">
        <v>437</v>
      </c>
      <c r="I141" s="72" t="s">
        <v>437</v>
      </c>
      <c r="J141" s="77">
        <v>89</v>
      </c>
      <c r="K141" s="85">
        <f>_xlfn.XLOOKUP(ARInvoiceTable[[#This Row],[Document no.]],PaymentTable[Document no.],PaymentTable[Amount],0)</f>
        <v>-89</v>
      </c>
      <c r="L141" s="85">
        <f>ARInvoiceTable[[#This Row],[Amount]]+ARInvoiceTable[[#This Row],[Amount paid]]</f>
        <v>0</v>
      </c>
    </row>
    <row r="142" spans="1:12" x14ac:dyDescent="0.45">
      <c r="A142" s="71">
        <v>13</v>
      </c>
      <c r="B142" s="72">
        <v>2703</v>
      </c>
      <c r="C142" s="72">
        <v>1023</v>
      </c>
      <c r="D142" s="72" t="s">
        <v>120</v>
      </c>
      <c r="E142" s="72" t="s">
        <v>70</v>
      </c>
      <c r="F142" s="72" t="s">
        <v>71</v>
      </c>
      <c r="G142" s="72" t="s">
        <v>171</v>
      </c>
      <c r="H142" s="72" t="s">
        <v>171</v>
      </c>
      <c r="I142" s="72" t="s">
        <v>171</v>
      </c>
      <c r="J142" s="77">
        <v>125.1</v>
      </c>
      <c r="K142" s="85">
        <f>_xlfn.XLOOKUP(ARInvoiceTable[[#This Row],[Document no.]],PaymentTable[Document no.],PaymentTable[Amount],0)</f>
        <v>-125.1</v>
      </c>
      <c r="L142" s="85">
        <f>ARInvoiceTable[[#This Row],[Amount]]+ARInvoiceTable[[#This Row],[Amount paid]]</f>
        <v>0</v>
      </c>
    </row>
    <row r="143" spans="1:12" x14ac:dyDescent="0.45">
      <c r="A143" s="71">
        <v>16</v>
      </c>
      <c r="B143" s="72">
        <v>2710</v>
      </c>
      <c r="C143" s="72">
        <v>1026</v>
      </c>
      <c r="D143" s="72" t="s">
        <v>314</v>
      </c>
      <c r="E143" s="72" t="s">
        <v>363</v>
      </c>
      <c r="F143" s="72" t="s">
        <v>367</v>
      </c>
      <c r="G143" s="72" t="s">
        <v>438</v>
      </c>
      <c r="H143" s="72" t="s">
        <v>438</v>
      </c>
      <c r="I143" s="72" t="s">
        <v>438</v>
      </c>
      <c r="J143" s="77">
        <v>308.25</v>
      </c>
      <c r="K143" s="85">
        <f>_xlfn.XLOOKUP(ARInvoiceTable[[#This Row],[Document no.]],PaymentTable[Document no.],PaymentTable[Amount],0)</f>
        <v>-308.25</v>
      </c>
      <c r="L143" s="85">
        <f>ARInvoiceTable[[#This Row],[Amount]]+ARInvoiceTable[[#This Row],[Amount paid]]</f>
        <v>0</v>
      </c>
    </row>
    <row r="144" spans="1:12" x14ac:dyDescent="0.45">
      <c r="A144" s="71">
        <v>10</v>
      </c>
      <c r="B144" s="72">
        <v>2723</v>
      </c>
      <c r="C144" s="72">
        <v>1029</v>
      </c>
      <c r="D144" s="72" t="s">
        <v>315</v>
      </c>
      <c r="E144" s="72" t="s">
        <v>362</v>
      </c>
      <c r="F144" s="72" t="s">
        <v>366</v>
      </c>
      <c r="G144" s="72" t="s">
        <v>439</v>
      </c>
      <c r="H144" s="72" t="s">
        <v>439</v>
      </c>
      <c r="I144" s="72" t="s">
        <v>439</v>
      </c>
      <c r="J144" s="77">
        <v>8557.8799999999992</v>
      </c>
      <c r="K144" s="85">
        <f>_xlfn.XLOOKUP(ARInvoiceTable[[#This Row],[Document no.]],PaymentTable[Document no.],PaymentTable[Amount],0)</f>
        <v>-8557.8799999999992</v>
      </c>
      <c r="L144" s="85">
        <f>ARInvoiceTable[[#This Row],[Amount]]+ARInvoiceTable[[#This Row],[Amount paid]]</f>
        <v>0</v>
      </c>
    </row>
    <row r="145" spans="1:12" x14ac:dyDescent="0.45">
      <c r="A145" s="71">
        <v>8</v>
      </c>
      <c r="B145" s="72">
        <v>2734</v>
      </c>
      <c r="C145" s="72">
        <v>1032</v>
      </c>
      <c r="D145" s="72" t="s">
        <v>316</v>
      </c>
      <c r="E145" s="72" t="s">
        <v>361</v>
      </c>
      <c r="F145" s="72" t="s">
        <v>365</v>
      </c>
      <c r="G145" s="72" t="s">
        <v>440</v>
      </c>
      <c r="H145" s="72" t="s">
        <v>440</v>
      </c>
      <c r="I145" s="72" t="s">
        <v>440</v>
      </c>
      <c r="J145" s="77">
        <v>1402.88</v>
      </c>
      <c r="K145" s="85">
        <f>_xlfn.XLOOKUP(ARInvoiceTable[[#This Row],[Document no.]],PaymentTable[Document no.],PaymentTable[Amount],0)</f>
        <v>-1402.88</v>
      </c>
      <c r="L145" s="85">
        <f>ARInvoiceTable[[#This Row],[Amount]]+ARInvoiceTable[[#This Row],[Amount paid]]</f>
        <v>0</v>
      </c>
    </row>
    <row r="146" spans="1:12" x14ac:dyDescent="0.45">
      <c r="A146" s="71">
        <v>16</v>
      </c>
      <c r="B146" s="72">
        <v>2741</v>
      </c>
      <c r="C146" s="72">
        <v>1035</v>
      </c>
      <c r="D146" s="72" t="s">
        <v>317</v>
      </c>
      <c r="E146" s="72" t="s">
        <v>363</v>
      </c>
      <c r="F146" s="72" t="s">
        <v>367</v>
      </c>
      <c r="G146" s="72" t="s">
        <v>441</v>
      </c>
      <c r="H146" s="72" t="s">
        <v>441</v>
      </c>
      <c r="I146" s="72" t="s">
        <v>441</v>
      </c>
      <c r="J146" s="77">
        <v>2110.5</v>
      </c>
      <c r="K146" s="85">
        <f>_xlfn.XLOOKUP(ARInvoiceTable[[#This Row],[Document no.]],PaymentTable[Document no.],PaymentTable[Amount],0)</f>
        <v>-2110.5</v>
      </c>
      <c r="L146" s="85">
        <f>ARInvoiceTable[[#This Row],[Amount]]+ARInvoiceTable[[#This Row],[Amount paid]]</f>
        <v>0</v>
      </c>
    </row>
    <row r="147" spans="1:12" x14ac:dyDescent="0.45">
      <c r="A147" s="71">
        <v>18</v>
      </c>
      <c r="B147" s="72">
        <v>2755</v>
      </c>
      <c r="C147" s="72">
        <v>1038</v>
      </c>
      <c r="D147" s="72" t="s">
        <v>318</v>
      </c>
      <c r="E147" s="72" t="s">
        <v>364</v>
      </c>
      <c r="F147" s="72" t="s">
        <v>368</v>
      </c>
      <c r="G147" s="72" t="s">
        <v>441</v>
      </c>
      <c r="H147" s="72" t="s">
        <v>441</v>
      </c>
      <c r="I147" s="72" t="s">
        <v>441</v>
      </c>
      <c r="J147" s="77">
        <v>2200.6999999999998</v>
      </c>
      <c r="K147" s="85">
        <f>_xlfn.XLOOKUP(ARInvoiceTable[[#This Row],[Document no.]],PaymentTable[Document no.],PaymentTable[Amount],0)</f>
        <v>-2200.6999999999998</v>
      </c>
      <c r="L147" s="85">
        <f>ARInvoiceTable[[#This Row],[Amount]]+ARInvoiceTable[[#This Row],[Amount paid]]</f>
        <v>0</v>
      </c>
    </row>
    <row r="148" spans="1:12" x14ac:dyDescent="0.45">
      <c r="A148" s="71">
        <v>8</v>
      </c>
      <c r="B148" s="72">
        <v>2762</v>
      </c>
      <c r="C148" s="72">
        <v>1041</v>
      </c>
      <c r="D148" s="72" t="s">
        <v>319</v>
      </c>
      <c r="E148" s="72" t="s">
        <v>361</v>
      </c>
      <c r="F148" s="72" t="s">
        <v>365</v>
      </c>
      <c r="G148" s="72" t="s">
        <v>172</v>
      </c>
      <c r="H148" s="72" t="s">
        <v>172</v>
      </c>
      <c r="I148" s="72" t="s">
        <v>172</v>
      </c>
      <c r="J148" s="77">
        <v>625.5</v>
      </c>
      <c r="K148" s="85">
        <f>_xlfn.XLOOKUP(ARInvoiceTable[[#This Row],[Document no.]],PaymentTable[Document no.],PaymentTable[Amount],0)</f>
        <v>-625.5</v>
      </c>
      <c r="L148" s="85">
        <f>ARInvoiceTable[[#This Row],[Amount]]+ARInvoiceTable[[#This Row],[Amount paid]]</f>
        <v>0</v>
      </c>
    </row>
    <row r="149" spans="1:12" x14ac:dyDescent="0.45">
      <c r="A149" s="71">
        <v>13</v>
      </c>
      <c r="B149" s="72">
        <v>2772</v>
      </c>
      <c r="C149" s="72">
        <v>1044</v>
      </c>
      <c r="D149" s="72" t="s">
        <v>121</v>
      </c>
      <c r="E149" s="72" t="s">
        <v>70</v>
      </c>
      <c r="F149" s="72" t="s">
        <v>71</v>
      </c>
      <c r="G149" s="72" t="s">
        <v>172</v>
      </c>
      <c r="H149" s="72" t="s">
        <v>172</v>
      </c>
      <c r="I149" s="72" t="s">
        <v>172</v>
      </c>
      <c r="J149" s="77">
        <v>4660.2</v>
      </c>
      <c r="K149" s="85">
        <f>_xlfn.XLOOKUP(ARInvoiceTable[[#This Row],[Document no.]],PaymentTable[Document no.],PaymentTable[Amount],0)</f>
        <v>-4660.2</v>
      </c>
      <c r="L149" s="85">
        <f>ARInvoiceTable[[#This Row],[Amount]]+ARInvoiceTable[[#This Row],[Amount paid]]</f>
        <v>0</v>
      </c>
    </row>
    <row r="150" spans="1:12" x14ac:dyDescent="0.45">
      <c r="A150" s="71">
        <v>16</v>
      </c>
      <c r="B150" s="72">
        <v>2781</v>
      </c>
      <c r="C150" s="72">
        <v>1047</v>
      </c>
      <c r="D150" s="72" t="s">
        <v>320</v>
      </c>
      <c r="E150" s="72" t="s">
        <v>363</v>
      </c>
      <c r="F150" s="72" t="s">
        <v>367</v>
      </c>
      <c r="G150" s="72" t="s">
        <v>173</v>
      </c>
      <c r="H150" s="72" t="s">
        <v>173</v>
      </c>
      <c r="I150" s="72" t="s">
        <v>173</v>
      </c>
      <c r="J150" s="77">
        <v>1676.5</v>
      </c>
      <c r="K150" s="85">
        <f>_xlfn.XLOOKUP(ARInvoiceTable[[#This Row],[Document no.]],PaymentTable[Document no.],PaymentTable[Amount],0)</f>
        <v>-1676.5</v>
      </c>
      <c r="L150" s="85">
        <f>ARInvoiceTable[[#This Row],[Amount]]+ARInvoiceTable[[#This Row],[Amount paid]]</f>
        <v>0</v>
      </c>
    </row>
    <row r="151" spans="1:12" x14ac:dyDescent="0.45">
      <c r="A151" s="71">
        <v>13</v>
      </c>
      <c r="B151" s="72">
        <v>2791</v>
      </c>
      <c r="C151" s="72">
        <v>1050</v>
      </c>
      <c r="D151" s="72" t="s">
        <v>122</v>
      </c>
      <c r="E151" s="72" t="s">
        <v>70</v>
      </c>
      <c r="F151" s="72" t="s">
        <v>71</v>
      </c>
      <c r="G151" s="72" t="s">
        <v>173</v>
      </c>
      <c r="H151" s="72" t="s">
        <v>173</v>
      </c>
      <c r="I151" s="72" t="s">
        <v>173</v>
      </c>
      <c r="J151" s="77">
        <v>1862.1</v>
      </c>
      <c r="K151" s="85">
        <f>_xlfn.XLOOKUP(ARInvoiceTable[[#This Row],[Document no.]],PaymentTable[Document no.],PaymentTable[Amount],0)</f>
        <v>-1862.1</v>
      </c>
      <c r="L151" s="85">
        <f>ARInvoiceTable[[#This Row],[Amount]]+ARInvoiceTable[[#This Row],[Amount paid]]</f>
        <v>0</v>
      </c>
    </row>
    <row r="152" spans="1:12" x14ac:dyDescent="0.45">
      <c r="A152" s="71">
        <v>13</v>
      </c>
      <c r="B152" s="72">
        <v>2797</v>
      </c>
      <c r="C152" s="72">
        <v>1053</v>
      </c>
      <c r="D152" s="72" t="s">
        <v>123</v>
      </c>
      <c r="E152" s="72" t="s">
        <v>70</v>
      </c>
      <c r="F152" s="72" t="s">
        <v>71</v>
      </c>
      <c r="G152" s="72" t="s">
        <v>174</v>
      </c>
      <c r="H152" s="72" t="s">
        <v>174</v>
      </c>
      <c r="I152" s="72" t="s">
        <v>174</v>
      </c>
      <c r="J152" s="77">
        <v>125.1</v>
      </c>
      <c r="K152" s="85">
        <f>_xlfn.XLOOKUP(ARInvoiceTable[[#This Row],[Document no.]],PaymentTable[Document no.],PaymentTable[Amount],0)</f>
        <v>-125.1</v>
      </c>
      <c r="L152" s="85">
        <f>ARInvoiceTable[[#This Row],[Amount]]+ARInvoiceTable[[#This Row],[Amount paid]]</f>
        <v>0</v>
      </c>
    </row>
    <row r="153" spans="1:12" x14ac:dyDescent="0.45">
      <c r="A153" s="71">
        <v>8</v>
      </c>
      <c r="B153" s="72">
        <v>2806</v>
      </c>
      <c r="C153" s="72">
        <v>1056</v>
      </c>
      <c r="D153" s="72" t="s">
        <v>321</v>
      </c>
      <c r="E153" s="72" t="s">
        <v>361</v>
      </c>
      <c r="F153" s="72" t="s">
        <v>365</v>
      </c>
      <c r="G153" s="72" t="s">
        <v>442</v>
      </c>
      <c r="H153" s="72" t="s">
        <v>442</v>
      </c>
      <c r="I153" s="72" t="s">
        <v>442</v>
      </c>
      <c r="J153" s="77">
        <v>245.38</v>
      </c>
      <c r="K153" s="85">
        <f>_xlfn.XLOOKUP(ARInvoiceTable[[#This Row],[Document no.]],PaymentTable[Document no.],PaymentTable[Amount],0)</f>
        <v>-245.38</v>
      </c>
      <c r="L153" s="85">
        <f>ARInvoiceTable[[#This Row],[Amount]]+ARInvoiceTable[[#This Row],[Amount paid]]</f>
        <v>0</v>
      </c>
    </row>
    <row r="154" spans="1:12" x14ac:dyDescent="0.45">
      <c r="A154" s="71">
        <v>10</v>
      </c>
      <c r="B154" s="72">
        <v>2813</v>
      </c>
      <c r="C154" s="72">
        <v>1059</v>
      </c>
      <c r="D154" s="72" t="s">
        <v>322</v>
      </c>
      <c r="E154" s="72" t="s">
        <v>362</v>
      </c>
      <c r="F154" s="72" t="s">
        <v>366</v>
      </c>
      <c r="G154" s="72" t="s">
        <v>443</v>
      </c>
      <c r="H154" s="72" t="s">
        <v>443</v>
      </c>
      <c r="I154" s="72" t="s">
        <v>443</v>
      </c>
      <c r="J154" s="77">
        <v>312.75</v>
      </c>
      <c r="K154" s="85">
        <f>_xlfn.XLOOKUP(ARInvoiceTable[[#This Row],[Document no.]],PaymentTable[Document no.],PaymentTable[Amount],0)</f>
        <v>-312.75</v>
      </c>
      <c r="L154" s="85">
        <f>ARInvoiceTable[[#This Row],[Amount]]+ARInvoiceTable[[#This Row],[Amount paid]]</f>
        <v>0</v>
      </c>
    </row>
    <row r="155" spans="1:12" x14ac:dyDescent="0.45">
      <c r="A155" s="71">
        <v>16</v>
      </c>
      <c r="B155" s="72">
        <v>2820</v>
      </c>
      <c r="C155" s="72">
        <v>1062</v>
      </c>
      <c r="D155" s="72" t="s">
        <v>323</v>
      </c>
      <c r="E155" s="72" t="s">
        <v>363</v>
      </c>
      <c r="F155" s="72" t="s">
        <v>367</v>
      </c>
      <c r="G155" s="72" t="s">
        <v>444</v>
      </c>
      <c r="H155" s="72" t="s">
        <v>444</v>
      </c>
      <c r="I155" s="72" t="s">
        <v>444</v>
      </c>
      <c r="J155" s="77">
        <v>154.13</v>
      </c>
      <c r="K155" s="85">
        <f>_xlfn.XLOOKUP(ARInvoiceTable[[#This Row],[Document no.]],PaymentTable[Document no.],PaymentTable[Amount],0)</f>
        <v>-154.13</v>
      </c>
      <c r="L155" s="85">
        <f>ARInvoiceTable[[#This Row],[Amount]]+ARInvoiceTable[[#This Row],[Amount paid]]</f>
        <v>0</v>
      </c>
    </row>
    <row r="156" spans="1:12" x14ac:dyDescent="0.45">
      <c r="A156" s="71">
        <v>10</v>
      </c>
      <c r="B156" s="72">
        <v>2829</v>
      </c>
      <c r="C156" s="72">
        <v>1065</v>
      </c>
      <c r="D156" s="72" t="s">
        <v>324</v>
      </c>
      <c r="E156" s="72" t="s">
        <v>362</v>
      </c>
      <c r="F156" s="72" t="s">
        <v>366</v>
      </c>
      <c r="G156" s="72" t="s">
        <v>445</v>
      </c>
      <c r="H156" s="72" t="s">
        <v>445</v>
      </c>
      <c r="I156" s="72" t="s">
        <v>445</v>
      </c>
      <c r="J156" s="77">
        <v>2589.38</v>
      </c>
      <c r="K156" s="85">
        <f>_xlfn.XLOOKUP(ARInvoiceTable[[#This Row],[Document no.]],PaymentTable[Document no.],PaymentTable[Amount],0)</f>
        <v>-2589.38</v>
      </c>
      <c r="L156" s="85">
        <f>ARInvoiceTable[[#This Row],[Amount]]+ARInvoiceTable[[#This Row],[Amount paid]]</f>
        <v>0</v>
      </c>
    </row>
    <row r="157" spans="1:12" x14ac:dyDescent="0.45">
      <c r="A157" s="71">
        <v>8</v>
      </c>
      <c r="B157" s="72">
        <v>2838</v>
      </c>
      <c r="C157" s="72">
        <v>1068</v>
      </c>
      <c r="D157" s="72" t="s">
        <v>325</v>
      </c>
      <c r="E157" s="72" t="s">
        <v>361</v>
      </c>
      <c r="F157" s="72" t="s">
        <v>365</v>
      </c>
      <c r="G157" s="72" t="s">
        <v>446</v>
      </c>
      <c r="H157" s="72" t="s">
        <v>446</v>
      </c>
      <c r="I157" s="72" t="s">
        <v>446</v>
      </c>
      <c r="J157" s="77">
        <v>469.13</v>
      </c>
      <c r="K157" s="85">
        <f>_xlfn.XLOOKUP(ARInvoiceTable[[#This Row],[Document no.]],PaymentTable[Document no.],PaymentTable[Amount],0)</f>
        <v>-469.13</v>
      </c>
      <c r="L157" s="85">
        <f>ARInvoiceTable[[#This Row],[Amount]]+ARInvoiceTable[[#This Row],[Amount paid]]</f>
        <v>0</v>
      </c>
    </row>
    <row r="158" spans="1:12" x14ac:dyDescent="0.45">
      <c r="A158" s="71">
        <v>18</v>
      </c>
      <c r="B158" s="72">
        <v>2846</v>
      </c>
      <c r="C158" s="72">
        <v>1071</v>
      </c>
      <c r="D158" s="72" t="s">
        <v>326</v>
      </c>
      <c r="E158" s="72" t="s">
        <v>364</v>
      </c>
      <c r="F158" s="72" t="s">
        <v>368</v>
      </c>
      <c r="G158" s="72" t="s">
        <v>446</v>
      </c>
      <c r="H158" s="72" t="s">
        <v>446</v>
      </c>
      <c r="I158" s="72" t="s">
        <v>446</v>
      </c>
      <c r="J158" s="77">
        <v>1938.5</v>
      </c>
      <c r="K158" s="85">
        <f>_xlfn.XLOOKUP(ARInvoiceTable[[#This Row],[Document no.]],PaymentTable[Document no.],PaymentTable[Amount],0)</f>
        <v>-1938.5</v>
      </c>
      <c r="L158" s="85">
        <f>ARInvoiceTable[[#This Row],[Amount]]+ARInvoiceTable[[#This Row],[Amount paid]]</f>
        <v>0</v>
      </c>
    </row>
    <row r="159" spans="1:12" x14ac:dyDescent="0.45">
      <c r="A159" s="71">
        <v>16</v>
      </c>
      <c r="B159" s="72">
        <v>2853</v>
      </c>
      <c r="C159" s="72">
        <v>1074</v>
      </c>
      <c r="D159" s="72" t="s">
        <v>327</v>
      </c>
      <c r="E159" s="72" t="s">
        <v>363</v>
      </c>
      <c r="F159" s="72" t="s">
        <v>367</v>
      </c>
      <c r="G159" s="72" t="s">
        <v>447</v>
      </c>
      <c r="H159" s="72" t="s">
        <v>447</v>
      </c>
      <c r="I159" s="72" t="s">
        <v>447</v>
      </c>
      <c r="J159" s="77">
        <v>703.5</v>
      </c>
      <c r="K159" s="85">
        <f>_xlfn.XLOOKUP(ARInvoiceTable[[#This Row],[Document no.]],PaymentTable[Document no.],PaymentTable[Amount],0)</f>
        <v>-703.5</v>
      </c>
      <c r="L159" s="85">
        <f>ARInvoiceTable[[#This Row],[Amount]]+ARInvoiceTable[[#This Row],[Amount paid]]</f>
        <v>0</v>
      </c>
    </row>
    <row r="160" spans="1:12" x14ac:dyDescent="0.45">
      <c r="A160" s="71">
        <v>13</v>
      </c>
      <c r="B160" s="72">
        <v>2859</v>
      </c>
      <c r="C160" s="72">
        <v>1077</v>
      </c>
      <c r="D160" s="72" t="s">
        <v>124</v>
      </c>
      <c r="E160" s="72" t="s">
        <v>70</v>
      </c>
      <c r="F160" s="72" t="s">
        <v>71</v>
      </c>
      <c r="G160" s="72" t="s">
        <v>175</v>
      </c>
      <c r="H160" s="72" t="s">
        <v>175</v>
      </c>
      <c r="I160" s="72" t="s">
        <v>175</v>
      </c>
      <c r="J160" s="77">
        <v>142.4</v>
      </c>
      <c r="K160" s="85">
        <f>_xlfn.XLOOKUP(ARInvoiceTable[[#This Row],[Document no.]],PaymentTable[Document no.],PaymentTable[Amount],0)</f>
        <v>-142.4</v>
      </c>
      <c r="L160" s="85">
        <f>ARInvoiceTable[[#This Row],[Amount]]+ARInvoiceTable[[#This Row],[Amount paid]]</f>
        <v>0</v>
      </c>
    </row>
    <row r="161" spans="1:12" x14ac:dyDescent="0.45">
      <c r="A161" s="71">
        <v>18</v>
      </c>
      <c r="B161" s="72">
        <v>2869</v>
      </c>
      <c r="C161" s="72">
        <v>1080</v>
      </c>
      <c r="D161" s="72" t="s">
        <v>328</v>
      </c>
      <c r="E161" s="72" t="s">
        <v>364</v>
      </c>
      <c r="F161" s="72" t="s">
        <v>368</v>
      </c>
      <c r="G161" s="72" t="s">
        <v>175</v>
      </c>
      <c r="H161" s="72" t="s">
        <v>175</v>
      </c>
      <c r="I161" s="72" t="s">
        <v>175</v>
      </c>
      <c r="J161" s="77">
        <v>1160.2</v>
      </c>
      <c r="K161" s="85">
        <f>_xlfn.XLOOKUP(ARInvoiceTable[[#This Row],[Document no.]],PaymentTable[Document no.],PaymentTable[Amount],0)</f>
        <v>-1160.2</v>
      </c>
      <c r="L161" s="85">
        <f>ARInvoiceTable[[#This Row],[Amount]]+ARInvoiceTable[[#This Row],[Amount paid]]</f>
        <v>0</v>
      </c>
    </row>
    <row r="162" spans="1:12" x14ac:dyDescent="0.45">
      <c r="A162" s="71">
        <v>16</v>
      </c>
      <c r="B162" s="72">
        <v>2876</v>
      </c>
      <c r="C162" s="72">
        <v>1083</v>
      </c>
      <c r="D162" s="72" t="s">
        <v>329</v>
      </c>
      <c r="E162" s="72" t="s">
        <v>363</v>
      </c>
      <c r="F162" s="72" t="s">
        <v>367</v>
      </c>
      <c r="G162" s="72" t="s">
        <v>176</v>
      </c>
      <c r="H162" s="72" t="s">
        <v>176</v>
      </c>
      <c r="I162" s="72" t="s">
        <v>176</v>
      </c>
      <c r="J162" s="77">
        <v>525.5</v>
      </c>
      <c r="K162" s="85">
        <f>_xlfn.XLOOKUP(ARInvoiceTable[[#This Row],[Document no.]],PaymentTable[Document no.],PaymentTable[Amount],0)</f>
        <v>-525.5</v>
      </c>
      <c r="L162" s="85">
        <f>ARInvoiceTable[[#This Row],[Amount]]+ARInvoiceTable[[#This Row],[Amount paid]]</f>
        <v>0</v>
      </c>
    </row>
    <row r="163" spans="1:12" x14ac:dyDescent="0.45">
      <c r="A163" s="71">
        <v>13</v>
      </c>
      <c r="B163" s="72">
        <v>2890</v>
      </c>
      <c r="C163" s="72">
        <v>1086</v>
      </c>
      <c r="D163" s="72" t="s">
        <v>125</v>
      </c>
      <c r="E163" s="72" t="s">
        <v>70</v>
      </c>
      <c r="F163" s="72" t="s">
        <v>71</v>
      </c>
      <c r="G163" s="72" t="s">
        <v>176</v>
      </c>
      <c r="H163" s="72" t="s">
        <v>176</v>
      </c>
      <c r="I163" s="72" t="s">
        <v>176</v>
      </c>
      <c r="J163" s="77">
        <v>3440.4</v>
      </c>
      <c r="K163" s="85">
        <f>_xlfn.XLOOKUP(ARInvoiceTable[[#This Row],[Document no.]],PaymentTable[Document no.],PaymentTable[Amount],0)</f>
        <v>-3440.4</v>
      </c>
      <c r="L163" s="85">
        <f>ARInvoiceTable[[#This Row],[Amount]]+ARInvoiceTable[[#This Row],[Amount paid]]</f>
        <v>0</v>
      </c>
    </row>
    <row r="164" spans="1:12" x14ac:dyDescent="0.45">
      <c r="A164" s="71">
        <v>8</v>
      </c>
      <c r="B164" s="72">
        <v>2899</v>
      </c>
      <c r="C164" s="72">
        <v>1089</v>
      </c>
      <c r="D164" s="72" t="s">
        <v>330</v>
      </c>
      <c r="E164" s="72" t="s">
        <v>361</v>
      </c>
      <c r="F164" s="72" t="s">
        <v>365</v>
      </c>
      <c r="G164" s="72" t="s">
        <v>176</v>
      </c>
      <c r="H164" s="72" t="s">
        <v>176</v>
      </c>
      <c r="I164" s="72" t="s">
        <v>176</v>
      </c>
      <c r="J164" s="77">
        <v>621</v>
      </c>
      <c r="K164" s="85">
        <f>_xlfn.XLOOKUP(ARInvoiceTable[[#This Row],[Document no.]],PaymentTable[Document no.],PaymentTable[Amount],0)</f>
        <v>-621</v>
      </c>
      <c r="L164" s="85">
        <f>ARInvoiceTable[[#This Row],[Amount]]+ARInvoiceTable[[#This Row],[Amount paid]]</f>
        <v>0</v>
      </c>
    </row>
    <row r="165" spans="1:12" x14ac:dyDescent="0.45">
      <c r="A165" s="71">
        <v>10</v>
      </c>
      <c r="B165" s="72">
        <v>2906</v>
      </c>
      <c r="C165" s="72">
        <v>1092</v>
      </c>
      <c r="D165" s="72" t="s">
        <v>331</v>
      </c>
      <c r="E165" s="72" t="s">
        <v>362</v>
      </c>
      <c r="F165" s="72" t="s">
        <v>366</v>
      </c>
      <c r="G165" s="72" t="s">
        <v>448</v>
      </c>
      <c r="H165" s="72" t="s">
        <v>448</v>
      </c>
      <c r="I165" s="72" t="s">
        <v>448</v>
      </c>
      <c r="J165" s="77">
        <v>2266.75</v>
      </c>
      <c r="K165" s="85">
        <f>_xlfn.XLOOKUP(ARInvoiceTable[[#This Row],[Document no.]],PaymentTable[Document no.],PaymentTable[Amount],0)</f>
        <v>-2266.75</v>
      </c>
      <c r="L165" s="85">
        <f>ARInvoiceTable[[#This Row],[Amount]]+ARInvoiceTable[[#This Row],[Amount paid]]</f>
        <v>0</v>
      </c>
    </row>
    <row r="166" spans="1:12" x14ac:dyDescent="0.45">
      <c r="A166" s="71">
        <v>13</v>
      </c>
      <c r="B166" s="72">
        <v>2912</v>
      </c>
      <c r="C166" s="72">
        <v>1095</v>
      </c>
      <c r="D166" s="72" t="s">
        <v>126</v>
      </c>
      <c r="E166" s="72" t="s">
        <v>70</v>
      </c>
      <c r="F166" s="72" t="s">
        <v>71</v>
      </c>
      <c r="G166" s="72" t="s">
        <v>177</v>
      </c>
      <c r="H166" s="72" t="s">
        <v>177</v>
      </c>
      <c r="I166" s="72" t="s">
        <v>177</v>
      </c>
      <c r="J166" s="77">
        <v>125.1</v>
      </c>
      <c r="K166" s="85">
        <f>_xlfn.XLOOKUP(ARInvoiceTable[[#This Row],[Document no.]],PaymentTable[Document no.],PaymentTable[Amount],0)</f>
        <v>-125.1</v>
      </c>
      <c r="L166" s="85">
        <f>ARInvoiceTable[[#This Row],[Amount]]+ARInvoiceTable[[#This Row],[Amount paid]]</f>
        <v>0</v>
      </c>
    </row>
    <row r="167" spans="1:12" x14ac:dyDescent="0.45">
      <c r="A167" s="71">
        <v>8</v>
      </c>
      <c r="B167" s="72">
        <v>2919</v>
      </c>
      <c r="C167" s="72">
        <v>1098</v>
      </c>
      <c r="D167" s="72" t="s">
        <v>332</v>
      </c>
      <c r="E167" s="72" t="s">
        <v>361</v>
      </c>
      <c r="F167" s="72" t="s">
        <v>365</v>
      </c>
      <c r="G167" s="72" t="s">
        <v>449</v>
      </c>
      <c r="H167" s="72" t="s">
        <v>449</v>
      </c>
      <c r="I167" s="72" t="s">
        <v>449</v>
      </c>
      <c r="J167" s="77">
        <v>133.5</v>
      </c>
      <c r="K167" s="85">
        <f>_xlfn.XLOOKUP(ARInvoiceTable[[#This Row],[Document no.]],PaymentTable[Document no.],PaymentTable[Amount],0)</f>
        <v>-133.5</v>
      </c>
      <c r="L167" s="85">
        <f>ARInvoiceTable[[#This Row],[Amount]]+ARInvoiceTable[[#This Row],[Amount paid]]</f>
        <v>0</v>
      </c>
    </row>
    <row r="168" spans="1:12" x14ac:dyDescent="0.45">
      <c r="A168" s="71">
        <v>10</v>
      </c>
      <c r="B168" s="72">
        <v>2926</v>
      </c>
      <c r="C168" s="72">
        <v>1101</v>
      </c>
      <c r="D168" s="72" t="s">
        <v>333</v>
      </c>
      <c r="E168" s="72" t="s">
        <v>362</v>
      </c>
      <c r="F168" s="72" t="s">
        <v>366</v>
      </c>
      <c r="G168" s="72" t="s">
        <v>450</v>
      </c>
      <c r="H168" s="72" t="s">
        <v>450</v>
      </c>
      <c r="I168" s="72" t="s">
        <v>450</v>
      </c>
      <c r="J168" s="77">
        <v>625.5</v>
      </c>
      <c r="K168" s="85">
        <f>_xlfn.XLOOKUP(ARInvoiceTable[[#This Row],[Document no.]],PaymentTable[Document no.],PaymentTable[Amount],0)</f>
        <v>-625.5</v>
      </c>
      <c r="L168" s="85">
        <f>ARInvoiceTable[[#This Row],[Amount]]+ARInvoiceTable[[#This Row],[Amount paid]]</f>
        <v>0</v>
      </c>
    </row>
    <row r="169" spans="1:12" x14ac:dyDescent="0.45">
      <c r="A169" s="71">
        <v>13</v>
      </c>
      <c r="B169" s="72">
        <v>2932</v>
      </c>
      <c r="C169" s="72">
        <v>1104</v>
      </c>
      <c r="D169" s="72" t="s">
        <v>127</v>
      </c>
      <c r="E169" s="72" t="s">
        <v>70</v>
      </c>
      <c r="F169" s="72" t="s">
        <v>71</v>
      </c>
      <c r="G169" s="72" t="s">
        <v>178</v>
      </c>
      <c r="H169" s="72" t="s">
        <v>178</v>
      </c>
      <c r="I169" s="72" t="s">
        <v>178</v>
      </c>
      <c r="J169" s="77">
        <v>125.1</v>
      </c>
      <c r="K169" s="85">
        <f>_xlfn.XLOOKUP(ARInvoiceTable[[#This Row],[Document no.]],PaymentTable[Document no.],PaymentTable[Amount],0)</f>
        <v>-125.1</v>
      </c>
      <c r="L169" s="85">
        <f>ARInvoiceTable[[#This Row],[Amount]]+ARInvoiceTable[[#This Row],[Amount paid]]</f>
        <v>0</v>
      </c>
    </row>
    <row r="170" spans="1:12" x14ac:dyDescent="0.45">
      <c r="A170" s="71">
        <v>16</v>
      </c>
      <c r="B170" s="72">
        <v>2939</v>
      </c>
      <c r="C170" s="72">
        <v>1107</v>
      </c>
      <c r="D170" s="72" t="s">
        <v>334</v>
      </c>
      <c r="E170" s="72" t="s">
        <v>363</v>
      </c>
      <c r="F170" s="72" t="s">
        <v>367</v>
      </c>
      <c r="G170" s="72" t="s">
        <v>451</v>
      </c>
      <c r="H170" s="72" t="s">
        <v>451</v>
      </c>
      <c r="I170" s="72" t="s">
        <v>451</v>
      </c>
      <c r="J170" s="77">
        <v>308.25</v>
      </c>
      <c r="K170" s="85">
        <f>_xlfn.XLOOKUP(ARInvoiceTable[[#This Row],[Document no.]],PaymentTable[Document no.],PaymentTable[Amount],0)</f>
        <v>-308.25</v>
      </c>
      <c r="L170" s="85">
        <f>ARInvoiceTable[[#This Row],[Amount]]+ARInvoiceTable[[#This Row],[Amount paid]]</f>
        <v>0</v>
      </c>
    </row>
    <row r="171" spans="1:12" x14ac:dyDescent="0.45">
      <c r="A171" s="71">
        <v>18</v>
      </c>
      <c r="B171" s="72">
        <v>2945</v>
      </c>
      <c r="C171" s="72">
        <v>1110</v>
      </c>
      <c r="D171" s="72" t="s">
        <v>335</v>
      </c>
      <c r="E171" s="72" t="s">
        <v>364</v>
      </c>
      <c r="F171" s="72" t="s">
        <v>368</v>
      </c>
      <c r="G171" s="72" t="s">
        <v>452</v>
      </c>
      <c r="H171" s="72" t="s">
        <v>452</v>
      </c>
      <c r="I171" s="72" t="s">
        <v>452</v>
      </c>
      <c r="J171" s="77">
        <v>250.2</v>
      </c>
      <c r="K171" s="85">
        <f>_xlfn.XLOOKUP(ARInvoiceTable[[#This Row],[Document no.]],PaymentTable[Document no.],PaymentTable[Amount],0)</f>
        <v>-250.2</v>
      </c>
      <c r="L171" s="85">
        <f>ARInvoiceTable[[#This Row],[Amount]]+ARInvoiceTable[[#This Row],[Amount paid]]</f>
        <v>0</v>
      </c>
    </row>
    <row r="172" spans="1:12" x14ac:dyDescent="0.45">
      <c r="A172" s="71">
        <v>8</v>
      </c>
      <c r="B172" s="72">
        <v>2956</v>
      </c>
      <c r="C172" s="72">
        <v>1113</v>
      </c>
      <c r="D172" s="72" t="s">
        <v>336</v>
      </c>
      <c r="E172" s="72" t="s">
        <v>361</v>
      </c>
      <c r="F172" s="72" t="s">
        <v>365</v>
      </c>
      <c r="G172" s="72" t="s">
        <v>453</v>
      </c>
      <c r="H172" s="72" t="s">
        <v>453</v>
      </c>
      <c r="I172" s="72" t="s">
        <v>453</v>
      </c>
      <c r="J172" s="77">
        <v>2026.13</v>
      </c>
      <c r="K172" s="85">
        <f>_xlfn.XLOOKUP(ARInvoiceTable[[#This Row],[Document no.]],PaymentTable[Document no.],PaymentTable[Amount],0)</f>
        <v>-2026.13</v>
      </c>
      <c r="L172" s="85">
        <f>ARInvoiceTable[[#This Row],[Amount]]+ARInvoiceTable[[#This Row],[Amount paid]]</f>
        <v>0</v>
      </c>
    </row>
    <row r="173" spans="1:12" x14ac:dyDescent="0.45">
      <c r="A173" s="71">
        <v>10</v>
      </c>
      <c r="B173" s="72">
        <v>2967</v>
      </c>
      <c r="C173" s="72">
        <v>1116</v>
      </c>
      <c r="D173" s="72" t="s">
        <v>337</v>
      </c>
      <c r="E173" s="72" t="s">
        <v>362</v>
      </c>
      <c r="F173" s="72" t="s">
        <v>366</v>
      </c>
      <c r="G173" s="72" t="s">
        <v>453</v>
      </c>
      <c r="H173" s="72" t="s">
        <v>453</v>
      </c>
      <c r="I173" s="72" t="s">
        <v>453</v>
      </c>
      <c r="J173" s="77">
        <v>9712.25</v>
      </c>
      <c r="K173" s="85">
        <f>_xlfn.XLOOKUP(ARInvoiceTable[[#This Row],[Document no.]],PaymentTable[Document no.],PaymentTable[Amount],0)</f>
        <v>-9712.25</v>
      </c>
      <c r="L173" s="85">
        <f>ARInvoiceTable[[#This Row],[Amount]]+ARInvoiceTable[[#This Row],[Amount paid]]</f>
        <v>0</v>
      </c>
    </row>
    <row r="174" spans="1:12" x14ac:dyDescent="0.45">
      <c r="A174" s="71">
        <v>16</v>
      </c>
      <c r="B174" s="72">
        <v>2974</v>
      </c>
      <c r="C174" s="72">
        <v>1119</v>
      </c>
      <c r="D174" s="72" t="s">
        <v>338</v>
      </c>
      <c r="E174" s="72" t="s">
        <v>363</v>
      </c>
      <c r="F174" s="72" t="s">
        <v>367</v>
      </c>
      <c r="G174" s="72" t="s">
        <v>454</v>
      </c>
      <c r="H174" s="72" t="s">
        <v>454</v>
      </c>
      <c r="I174" s="72" t="s">
        <v>454</v>
      </c>
      <c r="J174" s="77">
        <v>2110.5</v>
      </c>
      <c r="K174" s="85">
        <f>_xlfn.XLOOKUP(ARInvoiceTable[[#This Row],[Document no.]],PaymentTable[Document no.],PaymentTable[Amount],0)</f>
        <v>-2110.5</v>
      </c>
      <c r="L174" s="85">
        <f>ARInvoiceTable[[#This Row],[Amount]]+ARInvoiceTable[[#This Row],[Amount paid]]</f>
        <v>0</v>
      </c>
    </row>
    <row r="175" spans="1:12" x14ac:dyDescent="0.45">
      <c r="A175" s="71">
        <v>13</v>
      </c>
      <c r="B175" s="72">
        <v>2980</v>
      </c>
      <c r="C175" s="72">
        <v>1122</v>
      </c>
      <c r="D175" s="72" t="s">
        <v>128</v>
      </c>
      <c r="E175" s="72" t="s">
        <v>70</v>
      </c>
      <c r="F175" s="72" t="s">
        <v>71</v>
      </c>
      <c r="G175" s="72" t="s">
        <v>179</v>
      </c>
      <c r="H175" s="72" t="s">
        <v>179</v>
      </c>
      <c r="I175" s="72" t="s">
        <v>179</v>
      </c>
      <c r="J175" s="77">
        <v>284.8</v>
      </c>
      <c r="K175" s="85">
        <f>_xlfn.XLOOKUP(ARInvoiceTable[[#This Row],[Document no.]],PaymentTable[Document no.],PaymentTable[Amount],0)</f>
        <v>-284.8</v>
      </c>
      <c r="L175" s="85">
        <f>ARInvoiceTable[[#This Row],[Amount]]+ARInvoiceTable[[#This Row],[Amount paid]]</f>
        <v>0</v>
      </c>
    </row>
    <row r="176" spans="1:12" x14ac:dyDescent="0.45">
      <c r="A176" s="71">
        <v>18</v>
      </c>
      <c r="B176" s="72">
        <v>2992</v>
      </c>
      <c r="C176" s="72">
        <v>1125</v>
      </c>
      <c r="D176" s="72" t="s">
        <v>339</v>
      </c>
      <c r="E176" s="72" t="s">
        <v>364</v>
      </c>
      <c r="F176" s="72" t="s">
        <v>368</v>
      </c>
      <c r="G176" s="72" t="s">
        <v>179</v>
      </c>
      <c r="H176" s="72" t="s">
        <v>179</v>
      </c>
      <c r="I176" s="72" t="s">
        <v>179</v>
      </c>
      <c r="J176" s="77">
        <v>2617.5</v>
      </c>
      <c r="K176" s="85">
        <f>_xlfn.XLOOKUP(ARInvoiceTable[[#This Row],[Document no.]],PaymentTable[Document no.],PaymentTable[Amount],0)</f>
        <v>-2617.5</v>
      </c>
      <c r="L176" s="85">
        <f>ARInvoiceTable[[#This Row],[Amount]]+ARInvoiceTable[[#This Row],[Amount paid]]</f>
        <v>0</v>
      </c>
    </row>
    <row r="177" spans="1:12" x14ac:dyDescent="0.45">
      <c r="A177" s="71">
        <v>8</v>
      </c>
      <c r="B177" s="72">
        <v>2999</v>
      </c>
      <c r="C177" s="72">
        <v>1128</v>
      </c>
      <c r="D177" s="72" t="s">
        <v>340</v>
      </c>
      <c r="E177" s="72" t="s">
        <v>361</v>
      </c>
      <c r="F177" s="72" t="s">
        <v>365</v>
      </c>
      <c r="G177" s="72" t="s">
        <v>455</v>
      </c>
      <c r="H177" s="72" t="s">
        <v>455</v>
      </c>
      <c r="I177" s="72" t="s">
        <v>468</v>
      </c>
      <c r="J177" s="77">
        <v>625.5</v>
      </c>
      <c r="K177" s="85">
        <f>_xlfn.XLOOKUP(ARInvoiceTable[[#This Row],[Document no.]],PaymentTable[Document no.],PaymentTable[Amount],0)</f>
        <v>0</v>
      </c>
      <c r="L177" s="85">
        <f>ARInvoiceTable[[#This Row],[Amount]]+ARInvoiceTable[[#This Row],[Amount paid]]</f>
        <v>625.5</v>
      </c>
    </row>
    <row r="178" spans="1:12" x14ac:dyDescent="0.45">
      <c r="A178" s="71">
        <v>13</v>
      </c>
      <c r="B178" s="72">
        <v>3009</v>
      </c>
      <c r="C178" s="72">
        <v>1130</v>
      </c>
      <c r="D178" s="72" t="s">
        <v>64</v>
      </c>
      <c r="E178" s="72" t="s">
        <v>70</v>
      </c>
      <c r="F178" s="72" t="s">
        <v>71</v>
      </c>
      <c r="G178" s="72" t="s">
        <v>72</v>
      </c>
      <c r="H178" s="72" t="s">
        <v>72</v>
      </c>
      <c r="I178" s="72" t="s">
        <v>77</v>
      </c>
      <c r="J178" s="77">
        <v>6936.8</v>
      </c>
      <c r="K178" s="85">
        <f>_xlfn.XLOOKUP(ARInvoiceTable[[#This Row],[Document no.]],PaymentTable[Document no.],PaymentTable[Amount],0)</f>
        <v>0</v>
      </c>
      <c r="L178" s="85">
        <f>ARInvoiceTable[[#This Row],[Amount]]+ARInvoiceTable[[#This Row],[Amount paid]]</f>
        <v>6936.8</v>
      </c>
    </row>
    <row r="179" spans="1:12" x14ac:dyDescent="0.45">
      <c r="A179" s="81">
        <v>16</v>
      </c>
      <c r="B179" s="82">
        <v>3016</v>
      </c>
      <c r="C179" s="82">
        <v>1132</v>
      </c>
      <c r="D179" s="82" t="s">
        <v>341</v>
      </c>
      <c r="E179" s="82" t="s">
        <v>363</v>
      </c>
      <c r="F179" s="82" t="s">
        <v>367</v>
      </c>
      <c r="G179" s="82" t="s">
        <v>77</v>
      </c>
      <c r="H179" s="82" t="s">
        <v>77</v>
      </c>
      <c r="I179" s="82" t="s">
        <v>469</v>
      </c>
      <c r="J179" s="83">
        <v>2202</v>
      </c>
      <c r="K179" s="86">
        <f>_xlfn.XLOOKUP(ARInvoiceTable[[#This Row],[Document no.]],PaymentTable[Document no.],PaymentTable[Amount],0)</f>
        <v>0</v>
      </c>
      <c r="L179" s="86">
        <f>ARInvoiceTable[[#This Row],[Amount]]+ARInvoiceTable[[#This Row],[Amount paid]]</f>
        <v>2202</v>
      </c>
    </row>
    <row r="180" spans="1:12" x14ac:dyDescent="0.45">
      <c r="A180" s="71">
        <v>13</v>
      </c>
      <c r="B180" s="72">
        <v>3022</v>
      </c>
      <c r="C180" s="72">
        <v>1134</v>
      </c>
      <c r="D180" s="72" t="s">
        <v>65</v>
      </c>
      <c r="E180" s="72" t="s">
        <v>70</v>
      </c>
      <c r="F180" s="72" t="s">
        <v>71</v>
      </c>
      <c r="G180" s="72" t="s">
        <v>73</v>
      </c>
      <c r="H180" s="72" t="s">
        <v>73</v>
      </c>
      <c r="I180" s="72" t="s">
        <v>78</v>
      </c>
      <c r="J180" s="77">
        <v>741.6</v>
      </c>
      <c r="K180" s="85">
        <f>_xlfn.XLOOKUP(ARInvoiceTable[[#This Row],[Document no.]],PaymentTable[Document no.],PaymentTable[Amount],0)</f>
        <v>0</v>
      </c>
      <c r="L180" s="85">
        <f>ARInvoiceTable[[#This Row],[Amount]]+ARInvoiceTable[[#This Row],[Amount paid]]</f>
        <v>741.6</v>
      </c>
    </row>
    <row r="181" spans="1:12" x14ac:dyDescent="0.45">
      <c r="A181" s="71">
        <v>8</v>
      </c>
      <c r="B181" s="72">
        <v>3027</v>
      </c>
      <c r="C181" s="72">
        <v>1136</v>
      </c>
      <c r="D181" s="72" t="s">
        <v>342</v>
      </c>
      <c r="E181" s="72" t="s">
        <v>361</v>
      </c>
      <c r="F181" s="72" t="s">
        <v>365</v>
      </c>
      <c r="G181" s="72" t="s">
        <v>456</v>
      </c>
      <c r="H181" s="72" t="s">
        <v>456</v>
      </c>
      <c r="I181" s="72" t="s">
        <v>456</v>
      </c>
      <c r="J181" s="77">
        <v>133.5</v>
      </c>
      <c r="K181" s="85">
        <f>_xlfn.XLOOKUP(ARInvoiceTable[[#This Row],[Document no.]],PaymentTable[Document no.],PaymentTable[Amount],0)</f>
        <v>-133.5</v>
      </c>
      <c r="L181" s="85">
        <f>ARInvoiceTable[[#This Row],[Amount]]+ARInvoiceTable[[#This Row],[Amount paid]]</f>
        <v>0</v>
      </c>
    </row>
    <row r="182" spans="1:12" x14ac:dyDescent="0.45">
      <c r="A182" s="71">
        <v>10</v>
      </c>
      <c r="B182" s="72">
        <v>3034</v>
      </c>
      <c r="C182" s="72">
        <v>1139</v>
      </c>
      <c r="D182" s="72" t="s">
        <v>343</v>
      </c>
      <c r="E182" s="72" t="s">
        <v>362</v>
      </c>
      <c r="F182" s="72" t="s">
        <v>366</v>
      </c>
      <c r="G182" s="72" t="s">
        <v>456</v>
      </c>
      <c r="H182" s="72" t="s">
        <v>456</v>
      </c>
      <c r="I182" s="72" t="s">
        <v>456</v>
      </c>
      <c r="J182" s="77">
        <v>625.5</v>
      </c>
      <c r="K182" s="85">
        <f>_xlfn.XLOOKUP(ARInvoiceTable[[#This Row],[Document no.]],PaymentTable[Document no.],PaymentTable[Amount],0)</f>
        <v>-625.5</v>
      </c>
      <c r="L182" s="85">
        <f>ARInvoiceTable[[#This Row],[Amount]]+ARInvoiceTable[[#This Row],[Amount paid]]</f>
        <v>0</v>
      </c>
    </row>
    <row r="183" spans="1:12" x14ac:dyDescent="0.45">
      <c r="A183" s="71">
        <v>13</v>
      </c>
      <c r="B183" s="72">
        <v>3040</v>
      </c>
      <c r="C183" s="72">
        <v>1142</v>
      </c>
      <c r="D183" s="72" t="s">
        <v>129</v>
      </c>
      <c r="E183" s="72" t="s">
        <v>70</v>
      </c>
      <c r="F183" s="72" t="s">
        <v>71</v>
      </c>
      <c r="G183" s="72" t="s">
        <v>180</v>
      </c>
      <c r="H183" s="72" t="s">
        <v>180</v>
      </c>
      <c r="I183" s="72" t="s">
        <v>180</v>
      </c>
      <c r="J183" s="77">
        <v>250.2</v>
      </c>
      <c r="K183" s="85">
        <f>_xlfn.XLOOKUP(ARInvoiceTable[[#This Row],[Document no.]],PaymentTable[Document no.],PaymentTable[Amount],0)</f>
        <v>-250.2</v>
      </c>
      <c r="L183" s="85">
        <f>ARInvoiceTable[[#This Row],[Amount]]+ARInvoiceTable[[#This Row],[Amount paid]]</f>
        <v>0</v>
      </c>
    </row>
    <row r="184" spans="1:12" x14ac:dyDescent="0.45">
      <c r="A184" s="71">
        <v>18</v>
      </c>
      <c r="B184" s="72">
        <v>3046</v>
      </c>
      <c r="C184" s="72">
        <v>1145</v>
      </c>
      <c r="D184" s="72" t="s">
        <v>344</v>
      </c>
      <c r="E184" s="72" t="s">
        <v>364</v>
      </c>
      <c r="F184" s="72" t="s">
        <v>368</v>
      </c>
      <c r="G184" s="72" t="s">
        <v>457</v>
      </c>
      <c r="H184" s="72" t="s">
        <v>457</v>
      </c>
      <c r="I184" s="72" t="s">
        <v>457</v>
      </c>
      <c r="J184" s="77">
        <v>250.2</v>
      </c>
      <c r="K184" s="85">
        <f>_xlfn.XLOOKUP(ARInvoiceTable[[#This Row],[Document no.]],PaymentTable[Document no.],PaymentTable[Amount],0)</f>
        <v>-250.2</v>
      </c>
      <c r="L184" s="85">
        <f>ARInvoiceTable[[#This Row],[Amount]]+ARInvoiceTable[[#This Row],[Amount paid]]</f>
        <v>0</v>
      </c>
    </row>
    <row r="185" spans="1:12" x14ac:dyDescent="0.45">
      <c r="A185" s="71">
        <v>8</v>
      </c>
      <c r="B185" s="72">
        <v>3057</v>
      </c>
      <c r="C185" s="72">
        <v>1148</v>
      </c>
      <c r="D185" s="72" t="s">
        <v>345</v>
      </c>
      <c r="E185" s="72" t="s">
        <v>361</v>
      </c>
      <c r="F185" s="72" t="s">
        <v>365</v>
      </c>
      <c r="G185" s="72" t="s">
        <v>458</v>
      </c>
      <c r="H185" s="72" t="s">
        <v>458</v>
      </c>
      <c r="I185" s="72" t="s">
        <v>458</v>
      </c>
      <c r="J185" s="77">
        <v>2182.5</v>
      </c>
      <c r="K185" s="85">
        <f>_xlfn.XLOOKUP(ARInvoiceTable[[#This Row],[Document no.]],PaymentTable[Document no.],PaymentTable[Amount],0)</f>
        <v>-2182.5</v>
      </c>
      <c r="L185" s="85">
        <f>ARInvoiceTable[[#This Row],[Amount]]+ARInvoiceTable[[#This Row],[Amount paid]]</f>
        <v>0</v>
      </c>
    </row>
    <row r="186" spans="1:12" x14ac:dyDescent="0.45">
      <c r="A186" s="71">
        <v>10</v>
      </c>
      <c r="B186" s="72">
        <v>3068</v>
      </c>
      <c r="C186" s="72">
        <v>1151</v>
      </c>
      <c r="D186" s="72" t="s">
        <v>346</v>
      </c>
      <c r="E186" s="72" t="s">
        <v>362</v>
      </c>
      <c r="F186" s="72" t="s">
        <v>366</v>
      </c>
      <c r="G186" s="72" t="s">
        <v>458</v>
      </c>
      <c r="H186" s="72" t="s">
        <v>458</v>
      </c>
      <c r="I186" s="72" t="s">
        <v>458</v>
      </c>
      <c r="J186" s="77">
        <v>13602.5</v>
      </c>
      <c r="K186" s="85">
        <f>_xlfn.XLOOKUP(ARInvoiceTable[[#This Row],[Document no.]],PaymentTable[Document no.],PaymentTable[Amount],0)</f>
        <v>-13602.5</v>
      </c>
      <c r="L186" s="85">
        <f>ARInvoiceTable[[#This Row],[Amount]]+ARInvoiceTable[[#This Row],[Amount paid]]</f>
        <v>0</v>
      </c>
    </row>
    <row r="187" spans="1:12" x14ac:dyDescent="0.45">
      <c r="A187" s="71">
        <v>16</v>
      </c>
      <c r="B187" s="72">
        <v>3077</v>
      </c>
      <c r="C187" s="72">
        <v>1154</v>
      </c>
      <c r="D187" s="72" t="s">
        <v>347</v>
      </c>
      <c r="E187" s="72" t="s">
        <v>363</v>
      </c>
      <c r="F187" s="72" t="s">
        <v>367</v>
      </c>
      <c r="G187" s="72" t="s">
        <v>459</v>
      </c>
      <c r="H187" s="72" t="s">
        <v>459</v>
      </c>
      <c r="I187" s="72" t="s">
        <v>459</v>
      </c>
      <c r="J187" s="77">
        <v>3825.75</v>
      </c>
      <c r="K187" s="85">
        <f>_xlfn.XLOOKUP(ARInvoiceTable[[#This Row],[Document no.]],PaymentTable[Document no.],PaymentTable[Amount],0)</f>
        <v>-3825.75</v>
      </c>
      <c r="L187" s="85">
        <f>ARInvoiceTable[[#This Row],[Amount]]+ARInvoiceTable[[#This Row],[Amount paid]]</f>
        <v>0</v>
      </c>
    </row>
    <row r="188" spans="1:12" x14ac:dyDescent="0.45">
      <c r="A188" s="71">
        <v>18</v>
      </c>
      <c r="B188" s="72">
        <v>3089</v>
      </c>
      <c r="C188" s="72">
        <v>1157</v>
      </c>
      <c r="D188" s="72" t="s">
        <v>348</v>
      </c>
      <c r="E188" s="72" t="s">
        <v>364</v>
      </c>
      <c r="F188" s="72" t="s">
        <v>368</v>
      </c>
      <c r="G188" s="72" t="s">
        <v>460</v>
      </c>
      <c r="H188" s="72" t="s">
        <v>460</v>
      </c>
      <c r="I188" s="72" t="s">
        <v>466</v>
      </c>
      <c r="J188" s="77">
        <v>2617.5</v>
      </c>
      <c r="K188" s="85">
        <f>_xlfn.XLOOKUP(ARInvoiceTable[[#This Row],[Document no.]],PaymentTable[Document no.],PaymentTable[Amount],0)</f>
        <v>0</v>
      </c>
      <c r="L188" s="85">
        <f>ARInvoiceTable[[#This Row],[Amount]]+ARInvoiceTable[[#This Row],[Amount paid]]</f>
        <v>2617.5</v>
      </c>
    </row>
    <row r="189" spans="1:12" x14ac:dyDescent="0.45">
      <c r="A189" s="71">
        <v>8</v>
      </c>
      <c r="B189" s="72">
        <v>3094</v>
      </c>
      <c r="C189" s="72">
        <v>1159</v>
      </c>
      <c r="D189" s="72" t="s">
        <v>349</v>
      </c>
      <c r="E189" s="72" t="s">
        <v>361</v>
      </c>
      <c r="F189" s="72" t="s">
        <v>365</v>
      </c>
      <c r="G189" s="72" t="s">
        <v>57</v>
      </c>
      <c r="H189" s="72" t="s">
        <v>57</v>
      </c>
      <c r="I189" s="72" t="s">
        <v>470</v>
      </c>
      <c r="J189" s="77">
        <v>938.25</v>
      </c>
      <c r="K189" s="85">
        <f>_xlfn.XLOOKUP(ARInvoiceTable[[#This Row],[Document no.]],PaymentTable[Document no.],PaymentTable[Amount],0)</f>
        <v>0</v>
      </c>
      <c r="L189" s="85">
        <f>ARInvoiceTable[[#This Row],[Amount]]+ARInvoiceTable[[#This Row],[Amount paid]]</f>
        <v>938.25</v>
      </c>
    </row>
    <row r="190" spans="1:12" x14ac:dyDescent="0.45">
      <c r="A190" s="71">
        <v>13</v>
      </c>
      <c r="B190" s="72">
        <v>3104</v>
      </c>
      <c r="C190" s="72">
        <v>1161</v>
      </c>
      <c r="D190" s="72" t="s">
        <v>66</v>
      </c>
      <c r="E190" s="72" t="s">
        <v>70</v>
      </c>
      <c r="F190" s="72" t="s">
        <v>71</v>
      </c>
      <c r="G190" s="72" t="s">
        <v>57</v>
      </c>
      <c r="H190" s="72" t="s">
        <v>57</v>
      </c>
      <c r="I190" s="72" t="s">
        <v>78</v>
      </c>
      <c r="J190" s="77">
        <v>9904.7000000000007</v>
      </c>
      <c r="K190" s="85">
        <f>_xlfn.XLOOKUP(ARInvoiceTable[[#This Row],[Document no.]],PaymentTable[Document no.],PaymentTable[Amount],0)</f>
        <v>0</v>
      </c>
      <c r="L190" s="85">
        <f>ARInvoiceTable[[#This Row],[Amount]]+ARInvoiceTable[[#This Row],[Amount paid]]</f>
        <v>9904.7000000000007</v>
      </c>
    </row>
    <row r="191" spans="1:12" x14ac:dyDescent="0.45">
      <c r="A191" s="71">
        <v>13</v>
      </c>
      <c r="B191" s="72">
        <v>3112</v>
      </c>
      <c r="C191" s="72">
        <v>1163</v>
      </c>
      <c r="D191" s="72" t="s">
        <v>67</v>
      </c>
      <c r="E191" s="72" t="s">
        <v>70</v>
      </c>
      <c r="F191" s="72" t="s">
        <v>71</v>
      </c>
      <c r="G191" s="72" t="s">
        <v>74</v>
      </c>
      <c r="H191" s="72" t="s">
        <v>74</v>
      </c>
      <c r="I191" s="72" t="s">
        <v>78</v>
      </c>
      <c r="J191" s="77">
        <v>1729.8</v>
      </c>
      <c r="K191" s="85">
        <f>_xlfn.XLOOKUP(ARInvoiceTable[[#This Row],[Document no.]],PaymentTable[Document no.],PaymentTable[Amount],0)</f>
        <v>0</v>
      </c>
      <c r="L191" s="85">
        <f>ARInvoiceTable[[#This Row],[Amount]]+ARInvoiceTable[[#This Row],[Amount paid]]</f>
        <v>1729.8</v>
      </c>
    </row>
    <row r="192" spans="1:12" x14ac:dyDescent="0.45">
      <c r="A192" s="81">
        <v>16</v>
      </c>
      <c r="B192" s="82">
        <v>3119</v>
      </c>
      <c r="C192" s="82">
        <v>1165</v>
      </c>
      <c r="D192" s="82" t="s">
        <v>350</v>
      </c>
      <c r="E192" s="82" t="s">
        <v>363</v>
      </c>
      <c r="F192" s="82" t="s">
        <v>367</v>
      </c>
      <c r="G192" s="82" t="s">
        <v>74</v>
      </c>
      <c r="H192" s="82" t="s">
        <v>74</v>
      </c>
      <c r="I192" s="82" t="s">
        <v>471</v>
      </c>
      <c r="J192" s="83">
        <v>2202</v>
      </c>
      <c r="K192" s="86">
        <f>_xlfn.XLOOKUP(ARInvoiceTable[[#This Row],[Document no.]],PaymentTable[Document no.],PaymentTable[Amount],0)</f>
        <v>0</v>
      </c>
      <c r="L192" s="86">
        <f>ARInvoiceTable[[#This Row],[Amount]]+ARInvoiceTable[[#This Row],[Amount paid]]</f>
        <v>2202</v>
      </c>
    </row>
    <row r="193" spans="1:12" x14ac:dyDescent="0.45">
      <c r="A193" s="71">
        <v>8</v>
      </c>
      <c r="B193" s="72">
        <v>3124</v>
      </c>
      <c r="C193" s="72">
        <v>1167</v>
      </c>
      <c r="D193" s="72" t="s">
        <v>351</v>
      </c>
      <c r="E193" s="72" t="s">
        <v>361</v>
      </c>
      <c r="F193" s="72" t="s">
        <v>365</v>
      </c>
      <c r="G193" s="72" t="s">
        <v>461</v>
      </c>
      <c r="H193" s="72" t="s">
        <v>461</v>
      </c>
      <c r="I193" s="72" t="s">
        <v>461</v>
      </c>
      <c r="J193" s="77">
        <v>178</v>
      </c>
      <c r="K193" s="85">
        <f>_xlfn.XLOOKUP(ARInvoiceTable[[#This Row],[Document no.]],PaymentTable[Document no.],PaymentTable[Amount],0)</f>
        <v>-178</v>
      </c>
      <c r="L193" s="85">
        <f>ARInvoiceTable[[#This Row],[Amount]]+ARInvoiceTable[[#This Row],[Amount paid]]</f>
        <v>0</v>
      </c>
    </row>
    <row r="194" spans="1:12" x14ac:dyDescent="0.45">
      <c r="A194" s="71">
        <v>10</v>
      </c>
      <c r="B194" s="72">
        <v>3131</v>
      </c>
      <c r="C194" s="72">
        <v>1170</v>
      </c>
      <c r="D194" s="72" t="s">
        <v>352</v>
      </c>
      <c r="E194" s="72" t="s">
        <v>362</v>
      </c>
      <c r="F194" s="72" t="s">
        <v>366</v>
      </c>
      <c r="G194" s="72" t="s">
        <v>462</v>
      </c>
      <c r="H194" s="72" t="s">
        <v>462</v>
      </c>
      <c r="I194" s="72" t="s">
        <v>462</v>
      </c>
      <c r="J194" s="77">
        <v>781.88</v>
      </c>
      <c r="K194" s="85">
        <f>_xlfn.XLOOKUP(ARInvoiceTable[[#This Row],[Document no.]],PaymentTable[Document no.],PaymentTable[Amount],0)</f>
        <v>-781.88</v>
      </c>
      <c r="L194" s="85">
        <f>ARInvoiceTable[[#This Row],[Amount]]+ARInvoiceTable[[#This Row],[Amount paid]]</f>
        <v>0</v>
      </c>
    </row>
    <row r="195" spans="1:12" x14ac:dyDescent="0.45">
      <c r="A195" s="71">
        <v>13</v>
      </c>
      <c r="B195" s="72">
        <v>3137</v>
      </c>
      <c r="C195" s="72">
        <v>1173</v>
      </c>
      <c r="D195" s="72" t="s">
        <v>130</v>
      </c>
      <c r="E195" s="72" t="s">
        <v>70</v>
      </c>
      <c r="F195" s="72" t="s">
        <v>71</v>
      </c>
      <c r="G195" s="72" t="s">
        <v>181</v>
      </c>
      <c r="H195" s="72" t="s">
        <v>181</v>
      </c>
      <c r="I195" s="72" t="s">
        <v>181</v>
      </c>
      <c r="J195" s="77">
        <v>250.2</v>
      </c>
      <c r="K195" s="85">
        <f>_xlfn.XLOOKUP(ARInvoiceTable[[#This Row],[Document no.]],PaymentTable[Document no.],PaymentTable[Amount],0)</f>
        <v>-250.2</v>
      </c>
      <c r="L195" s="85">
        <f>ARInvoiceTable[[#This Row],[Amount]]+ARInvoiceTable[[#This Row],[Amount paid]]</f>
        <v>0</v>
      </c>
    </row>
    <row r="196" spans="1:12" x14ac:dyDescent="0.45">
      <c r="A196" s="71">
        <v>16</v>
      </c>
      <c r="B196" s="72">
        <v>3144</v>
      </c>
      <c r="C196" s="72">
        <v>1176</v>
      </c>
      <c r="D196" s="72" t="s">
        <v>353</v>
      </c>
      <c r="E196" s="72" t="s">
        <v>363</v>
      </c>
      <c r="F196" s="72" t="s">
        <v>367</v>
      </c>
      <c r="G196" s="72" t="s">
        <v>463</v>
      </c>
      <c r="H196" s="72" t="s">
        <v>463</v>
      </c>
      <c r="I196" s="72" t="s">
        <v>463</v>
      </c>
      <c r="J196" s="77">
        <v>308.25</v>
      </c>
      <c r="K196" s="85">
        <f>_xlfn.XLOOKUP(ARInvoiceTable[[#This Row],[Document no.]],PaymentTable[Document no.],PaymentTable[Amount],0)</f>
        <v>-308.25</v>
      </c>
      <c r="L196" s="85">
        <f>ARInvoiceTable[[#This Row],[Amount]]+ARInvoiceTable[[#This Row],[Amount paid]]</f>
        <v>0</v>
      </c>
    </row>
    <row r="197" spans="1:12" x14ac:dyDescent="0.45">
      <c r="A197" s="71">
        <v>18</v>
      </c>
      <c r="B197" s="72">
        <v>3150</v>
      </c>
      <c r="C197" s="72">
        <v>1179</v>
      </c>
      <c r="D197" s="72" t="s">
        <v>354</v>
      </c>
      <c r="E197" s="72" t="s">
        <v>364</v>
      </c>
      <c r="F197" s="72" t="s">
        <v>368</v>
      </c>
      <c r="G197" s="72" t="s">
        <v>464</v>
      </c>
      <c r="H197" s="72" t="s">
        <v>464</v>
      </c>
      <c r="I197" s="72" t="s">
        <v>464</v>
      </c>
      <c r="J197" s="77">
        <v>250.2</v>
      </c>
      <c r="K197" s="85">
        <f>_xlfn.XLOOKUP(ARInvoiceTable[[#This Row],[Document no.]],PaymentTable[Document no.],PaymentTable[Amount],0)</f>
        <v>-250.2</v>
      </c>
      <c r="L197" s="85">
        <f>ARInvoiceTable[[#This Row],[Amount]]+ARInvoiceTable[[#This Row],[Amount paid]]</f>
        <v>0</v>
      </c>
    </row>
    <row r="198" spans="1:12" x14ac:dyDescent="0.45">
      <c r="A198" s="71">
        <v>8</v>
      </c>
      <c r="B198" s="72">
        <v>3161</v>
      </c>
      <c r="C198" s="72">
        <v>1182</v>
      </c>
      <c r="D198" s="72" t="s">
        <v>355</v>
      </c>
      <c r="E198" s="72" t="s">
        <v>361</v>
      </c>
      <c r="F198" s="72" t="s">
        <v>365</v>
      </c>
      <c r="G198" s="72" t="s">
        <v>465</v>
      </c>
      <c r="H198" s="72" t="s">
        <v>465</v>
      </c>
      <c r="I198" s="72" t="s">
        <v>465</v>
      </c>
      <c r="J198" s="77">
        <v>2493</v>
      </c>
      <c r="K198" s="85">
        <f>_xlfn.XLOOKUP(ARInvoiceTable[[#This Row],[Document no.]],PaymentTable[Document no.],PaymentTable[Amount],0)</f>
        <v>-2493</v>
      </c>
      <c r="L198" s="85">
        <f>ARInvoiceTable[[#This Row],[Amount]]+ARInvoiceTable[[#This Row],[Amount paid]]</f>
        <v>0</v>
      </c>
    </row>
    <row r="199" spans="1:12" x14ac:dyDescent="0.45">
      <c r="A199" s="71">
        <v>10</v>
      </c>
      <c r="B199" s="72">
        <v>3172</v>
      </c>
      <c r="C199" s="72">
        <v>1185</v>
      </c>
      <c r="D199" s="72" t="s">
        <v>356</v>
      </c>
      <c r="E199" s="72" t="s">
        <v>362</v>
      </c>
      <c r="F199" s="72" t="s">
        <v>366</v>
      </c>
      <c r="G199" s="72" t="s">
        <v>465</v>
      </c>
      <c r="H199" s="72" t="s">
        <v>465</v>
      </c>
      <c r="I199" s="72" t="s">
        <v>465</v>
      </c>
      <c r="J199" s="77">
        <v>16513.5</v>
      </c>
      <c r="K199" s="85">
        <f>_xlfn.XLOOKUP(ARInvoiceTable[[#This Row],[Document no.]],PaymentTable[Document no.],PaymentTable[Amount],0)</f>
        <v>-16513.5</v>
      </c>
      <c r="L199" s="85">
        <f>ARInvoiceTable[[#This Row],[Amount]]+ARInvoiceTable[[#This Row],[Amount paid]]</f>
        <v>0</v>
      </c>
    </row>
    <row r="200" spans="1:12" x14ac:dyDescent="0.45">
      <c r="A200" s="71">
        <v>16</v>
      </c>
      <c r="B200" s="72">
        <v>3179</v>
      </c>
      <c r="C200" s="72">
        <v>1188</v>
      </c>
      <c r="D200" s="72" t="s">
        <v>357</v>
      </c>
      <c r="E200" s="72" t="s">
        <v>363</v>
      </c>
      <c r="F200" s="72" t="s">
        <v>367</v>
      </c>
      <c r="G200" s="72" t="s">
        <v>466</v>
      </c>
      <c r="H200" s="72" t="s">
        <v>466</v>
      </c>
      <c r="I200" s="72" t="s">
        <v>466</v>
      </c>
      <c r="J200" s="77">
        <v>3517.5</v>
      </c>
      <c r="K200" s="85">
        <f>_xlfn.XLOOKUP(ARInvoiceTable[[#This Row],[Document no.]],PaymentTable[Document no.],PaymentTable[Amount],0)</f>
        <v>-3517.5</v>
      </c>
      <c r="L200" s="85">
        <f>ARInvoiceTable[[#This Row],[Amount]]+ARInvoiceTable[[#This Row],[Amount paid]]</f>
        <v>0</v>
      </c>
    </row>
    <row r="201" spans="1:12" x14ac:dyDescent="0.45">
      <c r="A201" s="71">
        <v>13</v>
      </c>
      <c r="B201" s="72">
        <v>3185</v>
      </c>
      <c r="C201" s="72">
        <v>1191</v>
      </c>
      <c r="D201" s="72" t="s">
        <v>131</v>
      </c>
      <c r="E201" s="72" t="s">
        <v>70</v>
      </c>
      <c r="F201" s="72" t="s">
        <v>71</v>
      </c>
      <c r="G201" s="72" t="s">
        <v>182</v>
      </c>
      <c r="H201" s="72" t="s">
        <v>182</v>
      </c>
      <c r="I201" s="72" t="s">
        <v>182</v>
      </c>
      <c r="J201" s="77">
        <v>427.2</v>
      </c>
      <c r="K201" s="85">
        <f>_xlfn.XLOOKUP(ARInvoiceTable[[#This Row],[Document no.]],PaymentTable[Document no.],PaymentTable[Amount],0)</f>
        <v>-427.2</v>
      </c>
      <c r="L201" s="85">
        <f>ARInvoiceTable[[#This Row],[Amount]]+ARInvoiceTable[[#This Row],[Amount paid]]</f>
        <v>0</v>
      </c>
    </row>
    <row r="202" spans="1:12" x14ac:dyDescent="0.45">
      <c r="A202" s="71">
        <v>18</v>
      </c>
      <c r="B202" s="72">
        <v>3197</v>
      </c>
      <c r="C202" s="72">
        <v>1194</v>
      </c>
      <c r="D202" s="72" t="s">
        <v>358</v>
      </c>
      <c r="E202" s="72" t="s">
        <v>364</v>
      </c>
      <c r="F202" s="72" t="s">
        <v>368</v>
      </c>
      <c r="G202" s="72" t="s">
        <v>182</v>
      </c>
      <c r="H202" s="72" t="s">
        <v>182</v>
      </c>
      <c r="I202" s="72" t="s">
        <v>182</v>
      </c>
      <c r="J202" s="77">
        <v>2987.4</v>
      </c>
      <c r="K202" s="85">
        <f>_xlfn.XLOOKUP(ARInvoiceTable[[#This Row],[Document no.]],PaymentTable[Document no.],PaymentTable[Amount],0)</f>
        <v>-2987.4</v>
      </c>
      <c r="L202" s="85">
        <f>ARInvoiceTable[[#This Row],[Amount]]+ARInvoiceTable[[#This Row],[Amount paid]]</f>
        <v>0</v>
      </c>
    </row>
    <row r="203" spans="1:12" x14ac:dyDescent="0.45">
      <c r="A203" s="71">
        <v>8</v>
      </c>
      <c r="B203" s="72">
        <v>3204</v>
      </c>
      <c r="C203" s="72">
        <v>1197</v>
      </c>
      <c r="D203" s="72" t="s">
        <v>359</v>
      </c>
      <c r="E203" s="72" t="s">
        <v>361</v>
      </c>
      <c r="F203" s="72" t="s">
        <v>365</v>
      </c>
      <c r="G203" s="72" t="s">
        <v>467</v>
      </c>
      <c r="H203" s="72" t="s">
        <v>467</v>
      </c>
      <c r="I203" s="72" t="s">
        <v>472</v>
      </c>
      <c r="J203" s="77">
        <v>781.88</v>
      </c>
      <c r="K203" s="85">
        <f>_xlfn.XLOOKUP(ARInvoiceTable[[#This Row],[Document no.]],PaymentTable[Document no.],PaymentTable[Amount],0)</f>
        <v>0</v>
      </c>
      <c r="L203" s="85">
        <f>ARInvoiceTable[[#This Row],[Amount]]+ARInvoiceTable[[#This Row],[Amount paid]]</f>
        <v>781.88</v>
      </c>
    </row>
    <row r="204" spans="1:12" x14ac:dyDescent="0.45">
      <c r="A204" s="71">
        <v>13</v>
      </c>
      <c r="B204" s="72">
        <v>3214</v>
      </c>
      <c r="C204" s="72">
        <v>1199</v>
      </c>
      <c r="D204" s="72" t="s">
        <v>68</v>
      </c>
      <c r="E204" s="72" t="s">
        <v>70</v>
      </c>
      <c r="F204" s="72" t="s">
        <v>71</v>
      </c>
      <c r="G204" s="72" t="s">
        <v>75</v>
      </c>
      <c r="H204" s="72" t="s">
        <v>75</v>
      </c>
      <c r="I204" s="72" t="s">
        <v>79</v>
      </c>
      <c r="J204" s="77">
        <v>12094.8</v>
      </c>
      <c r="K204" s="85">
        <f>_xlfn.XLOOKUP(ARInvoiceTable[[#This Row],[Document no.]],PaymentTable[Document no.],PaymentTable[Amount],0)</f>
        <v>0</v>
      </c>
      <c r="L204" s="85">
        <f>ARInvoiceTable[[#This Row],[Amount]]+ARInvoiceTable[[#This Row],[Amount paid]]</f>
        <v>12094.8</v>
      </c>
    </row>
    <row r="205" spans="1:12" x14ac:dyDescent="0.45">
      <c r="A205" s="81">
        <v>16</v>
      </c>
      <c r="B205" s="82">
        <v>3221</v>
      </c>
      <c r="C205" s="82">
        <v>1201</v>
      </c>
      <c r="D205" s="82" t="s">
        <v>360</v>
      </c>
      <c r="E205" s="82" t="s">
        <v>363</v>
      </c>
      <c r="F205" s="82" t="s">
        <v>367</v>
      </c>
      <c r="G205" s="82" t="s">
        <v>79</v>
      </c>
      <c r="H205" s="82" t="s">
        <v>79</v>
      </c>
      <c r="I205" s="82" t="s">
        <v>473</v>
      </c>
      <c r="J205" s="83">
        <v>2358.38</v>
      </c>
      <c r="K205" s="86">
        <f>_xlfn.XLOOKUP(ARInvoiceTable[[#This Row],[Document no.]],PaymentTable[Document no.],PaymentTable[Amount],0)</f>
        <v>0</v>
      </c>
      <c r="L205" s="86">
        <f>ARInvoiceTable[[#This Row],[Amount]]+ARInvoiceTable[[#This Row],[Amount paid]]</f>
        <v>2358.38</v>
      </c>
    </row>
    <row r="206" spans="1:12" x14ac:dyDescent="0.45">
      <c r="A206" s="71">
        <v>13</v>
      </c>
      <c r="B206" s="72">
        <v>3227</v>
      </c>
      <c r="C206" s="72">
        <v>1203</v>
      </c>
      <c r="D206" s="72" t="s">
        <v>69</v>
      </c>
      <c r="E206" s="72" t="s">
        <v>70</v>
      </c>
      <c r="F206" s="72" t="s">
        <v>71</v>
      </c>
      <c r="G206" s="72" t="s">
        <v>76</v>
      </c>
      <c r="H206" s="72" t="s">
        <v>76</v>
      </c>
      <c r="I206" s="72" t="s">
        <v>80</v>
      </c>
      <c r="J206" s="77">
        <v>1236.5999999999999</v>
      </c>
      <c r="K206" s="85">
        <f>_xlfn.XLOOKUP(ARInvoiceTable[[#This Row],[Document no.]],PaymentTable[Document no.],PaymentTable[Amount],0)</f>
        <v>0</v>
      </c>
      <c r="L206" s="85">
        <f>ARInvoiceTable[[#This Row],[Amount]]+ARInvoiceTable[[#This Row],[Amount paid]]</f>
        <v>1236.5999999999999</v>
      </c>
    </row>
    <row r="207" spans="1:12" x14ac:dyDescent="0.45">
      <c r="A207" s="71">
        <v>10</v>
      </c>
      <c r="B207" s="72">
        <v>3230</v>
      </c>
      <c r="C207" s="72">
        <v>1204</v>
      </c>
      <c r="D207" s="72" t="s">
        <v>486</v>
      </c>
      <c r="E207" s="72" t="s">
        <v>362</v>
      </c>
      <c r="F207" s="72" t="s">
        <v>366</v>
      </c>
      <c r="G207" s="72" t="s">
        <v>504</v>
      </c>
      <c r="H207" s="72" t="s">
        <v>504</v>
      </c>
      <c r="I207" s="72" t="s">
        <v>516</v>
      </c>
      <c r="J207" s="77">
        <v>1386.25</v>
      </c>
      <c r="K207" s="85">
        <f>_xlfn.XLOOKUP(ARInvoiceTable[[#This Row],[Document no.]],PaymentTable[Document no.],PaymentTable[Amount],0)</f>
        <v>-1386.25</v>
      </c>
      <c r="L207" s="85">
        <f>ARInvoiceTable[[#This Row],[Amount]]+ARInvoiceTable[[#This Row],[Amount paid]]</f>
        <v>0</v>
      </c>
    </row>
    <row r="208" spans="1:12" x14ac:dyDescent="0.45">
      <c r="A208" s="71">
        <v>10</v>
      </c>
      <c r="B208" s="72">
        <v>3233</v>
      </c>
      <c r="C208" s="72">
        <v>1205</v>
      </c>
      <c r="D208" s="72" t="s">
        <v>487</v>
      </c>
      <c r="E208" s="72" t="s">
        <v>362</v>
      </c>
      <c r="F208" s="72" t="s">
        <v>366</v>
      </c>
      <c r="G208" s="72" t="s">
        <v>505</v>
      </c>
      <c r="H208" s="72" t="s">
        <v>505</v>
      </c>
      <c r="I208" s="72" t="s">
        <v>517</v>
      </c>
      <c r="J208" s="77">
        <v>1137.75</v>
      </c>
      <c r="K208" s="85">
        <f>_xlfn.XLOOKUP(ARInvoiceTable[[#This Row],[Document no.]],PaymentTable[Document no.],PaymentTable[Amount],0)</f>
        <v>-1137.75</v>
      </c>
      <c r="L208" s="85">
        <f>ARInvoiceTable[[#This Row],[Amount]]+ARInvoiceTable[[#This Row],[Amount paid]]</f>
        <v>0</v>
      </c>
    </row>
    <row r="209" spans="1:12" x14ac:dyDescent="0.45">
      <c r="A209" s="71">
        <v>10</v>
      </c>
      <c r="B209" s="72">
        <v>3236</v>
      </c>
      <c r="C209" s="72">
        <v>1206</v>
      </c>
      <c r="D209" s="72" t="s">
        <v>488</v>
      </c>
      <c r="E209" s="72" t="s">
        <v>362</v>
      </c>
      <c r="F209" s="72" t="s">
        <v>366</v>
      </c>
      <c r="G209" s="72" t="s">
        <v>506</v>
      </c>
      <c r="H209" s="72" t="s">
        <v>506</v>
      </c>
      <c r="I209" s="72" t="s">
        <v>518</v>
      </c>
      <c r="J209" s="77">
        <v>2085.88</v>
      </c>
      <c r="K209" s="85">
        <f>_xlfn.XLOOKUP(ARInvoiceTable[[#This Row],[Document no.]],PaymentTable[Document no.],PaymentTable[Amount],0)</f>
        <v>-2085.88</v>
      </c>
      <c r="L209" s="85">
        <f>ARInvoiceTable[[#This Row],[Amount]]+ARInvoiceTable[[#This Row],[Amount paid]]</f>
        <v>0</v>
      </c>
    </row>
    <row r="210" spans="1:12" x14ac:dyDescent="0.45">
      <c r="A210" s="71">
        <v>10</v>
      </c>
      <c r="B210" s="72">
        <v>3239</v>
      </c>
      <c r="C210" s="72">
        <v>1207</v>
      </c>
      <c r="D210" s="72" t="s">
        <v>489</v>
      </c>
      <c r="E210" s="72" t="s">
        <v>362</v>
      </c>
      <c r="F210" s="72" t="s">
        <v>366</v>
      </c>
      <c r="G210" s="72" t="s">
        <v>507</v>
      </c>
      <c r="H210" s="72" t="s">
        <v>507</v>
      </c>
      <c r="I210" s="72" t="s">
        <v>519</v>
      </c>
      <c r="J210" s="77">
        <v>204</v>
      </c>
      <c r="K210" s="85">
        <f>_xlfn.XLOOKUP(ARInvoiceTable[[#This Row],[Document no.]],PaymentTable[Document no.],PaymentTable[Amount],0)</f>
        <v>-204</v>
      </c>
      <c r="L210" s="85">
        <f>ARInvoiceTable[[#This Row],[Amount]]+ARInvoiceTable[[#This Row],[Amount paid]]</f>
        <v>0</v>
      </c>
    </row>
    <row r="211" spans="1:12" x14ac:dyDescent="0.45">
      <c r="A211" s="71">
        <v>10</v>
      </c>
      <c r="B211" s="72">
        <v>3242</v>
      </c>
      <c r="C211" s="72">
        <v>1208</v>
      </c>
      <c r="D211" s="72" t="s">
        <v>490</v>
      </c>
      <c r="E211" s="72" t="s">
        <v>362</v>
      </c>
      <c r="F211" s="72" t="s">
        <v>366</v>
      </c>
      <c r="G211" s="72" t="s">
        <v>508</v>
      </c>
      <c r="H211" s="72" t="s">
        <v>508</v>
      </c>
      <c r="I211" s="72" t="s">
        <v>520</v>
      </c>
      <c r="J211" s="77">
        <v>2346</v>
      </c>
      <c r="K211" s="85">
        <f>_xlfn.XLOOKUP(ARInvoiceTable[[#This Row],[Document no.]],PaymentTable[Document no.],PaymentTable[Amount],0)</f>
        <v>-2346</v>
      </c>
      <c r="L211" s="85">
        <f>ARInvoiceTable[[#This Row],[Amount]]+ARInvoiceTable[[#This Row],[Amount paid]]</f>
        <v>0</v>
      </c>
    </row>
    <row r="212" spans="1:12" x14ac:dyDescent="0.45">
      <c r="A212" s="71">
        <v>10</v>
      </c>
      <c r="B212" s="72">
        <v>3245</v>
      </c>
      <c r="C212" s="72">
        <v>1209</v>
      </c>
      <c r="D212" s="72" t="s">
        <v>491</v>
      </c>
      <c r="E212" s="72" t="s">
        <v>362</v>
      </c>
      <c r="F212" s="72" t="s">
        <v>366</v>
      </c>
      <c r="G212" s="72" t="s">
        <v>509</v>
      </c>
      <c r="H212" s="72" t="s">
        <v>509</v>
      </c>
      <c r="I212" s="72" t="s">
        <v>521</v>
      </c>
      <c r="J212" s="77">
        <v>189.63</v>
      </c>
      <c r="K212" s="85">
        <f>_xlfn.XLOOKUP(ARInvoiceTable[[#This Row],[Document no.]],PaymentTable[Document no.],PaymentTable[Amount],0)</f>
        <v>-189.63</v>
      </c>
      <c r="L212" s="85">
        <f>ARInvoiceTable[[#This Row],[Amount]]+ARInvoiceTable[[#This Row],[Amount paid]]</f>
        <v>0</v>
      </c>
    </row>
    <row r="213" spans="1:12" x14ac:dyDescent="0.45">
      <c r="A213" s="71">
        <v>8</v>
      </c>
      <c r="B213" s="72">
        <v>3248</v>
      </c>
      <c r="C213" s="72">
        <v>1210</v>
      </c>
      <c r="D213" s="72" t="s">
        <v>492</v>
      </c>
      <c r="E213" s="72" t="s">
        <v>361</v>
      </c>
      <c r="F213" s="72" t="s">
        <v>365</v>
      </c>
      <c r="G213" s="72" t="s">
        <v>510</v>
      </c>
      <c r="H213" s="72" t="s">
        <v>510</v>
      </c>
      <c r="I213" s="72" t="s">
        <v>522</v>
      </c>
      <c r="J213" s="77">
        <v>554.5</v>
      </c>
      <c r="K213" s="85">
        <f>_xlfn.XLOOKUP(ARInvoiceTable[[#This Row],[Document no.]],PaymentTable[Document no.],PaymentTable[Amount],0)</f>
        <v>-554.5</v>
      </c>
      <c r="L213" s="85">
        <f>ARInvoiceTable[[#This Row],[Amount]]+ARInvoiceTable[[#This Row],[Amount paid]]</f>
        <v>0</v>
      </c>
    </row>
    <row r="214" spans="1:12" x14ac:dyDescent="0.45">
      <c r="A214" s="71">
        <v>8</v>
      </c>
      <c r="B214" s="72">
        <v>3251</v>
      </c>
      <c r="C214" s="72">
        <v>1211</v>
      </c>
      <c r="D214" s="72" t="s">
        <v>493</v>
      </c>
      <c r="E214" s="72" t="s">
        <v>361</v>
      </c>
      <c r="F214" s="72" t="s">
        <v>365</v>
      </c>
      <c r="G214" s="72" t="s">
        <v>511</v>
      </c>
      <c r="H214" s="72" t="s">
        <v>511</v>
      </c>
      <c r="I214" s="72" t="s">
        <v>504</v>
      </c>
      <c r="J214" s="77">
        <v>3792.5</v>
      </c>
      <c r="K214" s="85">
        <f>_xlfn.XLOOKUP(ARInvoiceTable[[#This Row],[Document no.]],PaymentTable[Document no.],PaymentTable[Amount],0)</f>
        <v>-3792.5</v>
      </c>
      <c r="L214" s="85">
        <f>ARInvoiceTable[[#This Row],[Amount]]+ARInvoiceTable[[#This Row],[Amount paid]]</f>
        <v>0</v>
      </c>
    </row>
    <row r="215" spans="1:12" x14ac:dyDescent="0.45">
      <c r="A215" s="71">
        <v>8</v>
      </c>
      <c r="B215" s="72">
        <v>3254</v>
      </c>
      <c r="C215" s="72">
        <v>1212</v>
      </c>
      <c r="D215" s="72" t="s">
        <v>494</v>
      </c>
      <c r="E215" s="72" t="s">
        <v>361</v>
      </c>
      <c r="F215" s="72" t="s">
        <v>365</v>
      </c>
      <c r="G215" s="72" t="s">
        <v>505</v>
      </c>
      <c r="H215" s="72" t="s">
        <v>505</v>
      </c>
      <c r="I215" s="72" t="s">
        <v>523</v>
      </c>
      <c r="J215" s="77">
        <v>758.5</v>
      </c>
      <c r="K215" s="85">
        <f>_xlfn.XLOOKUP(ARInvoiceTable[[#This Row],[Document no.]],PaymentTable[Document no.],PaymentTable[Amount],0)</f>
        <v>-758.5</v>
      </c>
      <c r="L215" s="85">
        <f>ARInvoiceTable[[#This Row],[Amount]]+ARInvoiceTable[[#This Row],[Amount paid]]</f>
        <v>0</v>
      </c>
    </row>
    <row r="216" spans="1:12" x14ac:dyDescent="0.45">
      <c r="A216" s="71">
        <v>8</v>
      </c>
      <c r="B216" s="72">
        <v>3257</v>
      </c>
      <c r="C216" s="72">
        <v>1213</v>
      </c>
      <c r="D216" s="72" t="s">
        <v>495</v>
      </c>
      <c r="E216" s="72" t="s">
        <v>361</v>
      </c>
      <c r="F216" s="72" t="s">
        <v>365</v>
      </c>
      <c r="G216" s="72" t="s">
        <v>509</v>
      </c>
      <c r="H216" s="72" t="s">
        <v>509</v>
      </c>
      <c r="I216" s="72" t="s">
        <v>524</v>
      </c>
      <c r="J216" s="77">
        <v>1020</v>
      </c>
      <c r="K216" s="85">
        <f>_xlfn.XLOOKUP(ARInvoiceTable[[#This Row],[Document no.]],PaymentTable[Document no.],PaymentTable[Amount],0)</f>
        <v>-1020</v>
      </c>
      <c r="L216" s="85">
        <f>ARInvoiceTable[[#This Row],[Amount]]+ARInvoiceTable[[#This Row],[Amount paid]]</f>
        <v>0</v>
      </c>
    </row>
    <row r="217" spans="1:12" x14ac:dyDescent="0.45">
      <c r="A217" s="71">
        <v>8</v>
      </c>
      <c r="B217" s="72">
        <v>3260</v>
      </c>
      <c r="C217" s="72">
        <v>1214</v>
      </c>
      <c r="D217" s="72" t="s">
        <v>496</v>
      </c>
      <c r="E217" s="72" t="s">
        <v>361</v>
      </c>
      <c r="F217" s="72" t="s">
        <v>365</v>
      </c>
      <c r="G217" s="72" t="s">
        <v>505</v>
      </c>
      <c r="H217" s="72" t="s">
        <v>505</v>
      </c>
      <c r="I217" s="72" t="s">
        <v>523</v>
      </c>
      <c r="J217" s="77">
        <v>1428</v>
      </c>
      <c r="K217" s="85">
        <f>_xlfn.XLOOKUP(ARInvoiceTable[[#This Row],[Document no.]],PaymentTable[Document no.],PaymentTable[Amount],0)</f>
        <v>-1428</v>
      </c>
      <c r="L217" s="85">
        <f>ARInvoiceTable[[#This Row],[Amount]]+ARInvoiceTable[[#This Row],[Amount paid]]</f>
        <v>0</v>
      </c>
    </row>
    <row r="218" spans="1:12" x14ac:dyDescent="0.45">
      <c r="A218" s="71">
        <v>8</v>
      </c>
      <c r="B218" s="72">
        <v>3263</v>
      </c>
      <c r="C218" s="72">
        <v>1215</v>
      </c>
      <c r="D218" s="72" t="s">
        <v>497</v>
      </c>
      <c r="E218" s="72" t="s">
        <v>361</v>
      </c>
      <c r="F218" s="72" t="s">
        <v>365</v>
      </c>
      <c r="G218" s="72" t="s">
        <v>512</v>
      </c>
      <c r="H218" s="72" t="s">
        <v>512</v>
      </c>
      <c r="I218" s="72" t="s">
        <v>525</v>
      </c>
      <c r="J218" s="77">
        <v>379.25</v>
      </c>
      <c r="K218" s="85">
        <f>_xlfn.XLOOKUP(ARInvoiceTable[[#This Row],[Document no.]],PaymentTable[Document no.],PaymentTable[Amount],0)</f>
        <v>-379.25</v>
      </c>
      <c r="L218" s="85">
        <f>ARInvoiceTable[[#This Row],[Amount]]+ARInvoiceTable[[#This Row],[Amount paid]]</f>
        <v>0</v>
      </c>
    </row>
    <row r="219" spans="1:12" x14ac:dyDescent="0.45">
      <c r="A219" s="71">
        <v>13</v>
      </c>
      <c r="B219" s="72">
        <v>3265</v>
      </c>
      <c r="C219" s="72">
        <v>1216</v>
      </c>
      <c r="D219" s="72" t="s">
        <v>498</v>
      </c>
      <c r="E219" s="72" t="s">
        <v>70</v>
      </c>
      <c r="F219" s="72" t="s">
        <v>71</v>
      </c>
      <c r="G219" s="72" t="s">
        <v>508</v>
      </c>
      <c r="H219" s="72" t="s">
        <v>508</v>
      </c>
      <c r="I219" s="72" t="s">
        <v>526</v>
      </c>
      <c r="J219" s="77">
        <v>606.79999999999995</v>
      </c>
      <c r="K219" s="85">
        <f>_xlfn.XLOOKUP(ARInvoiceTable[[#This Row],[Document no.]],PaymentTable[Document no.],PaymentTable[Amount],0)</f>
        <v>-606.79999999999995</v>
      </c>
      <c r="L219" s="85">
        <f>ARInvoiceTable[[#This Row],[Amount]]+ARInvoiceTable[[#This Row],[Amount paid]]</f>
        <v>0</v>
      </c>
    </row>
    <row r="220" spans="1:12" x14ac:dyDescent="0.45">
      <c r="A220" s="71">
        <v>13</v>
      </c>
      <c r="B220" s="72">
        <v>3267</v>
      </c>
      <c r="C220" s="72">
        <v>1217</v>
      </c>
      <c r="D220" s="72" t="s">
        <v>499</v>
      </c>
      <c r="E220" s="72" t="s">
        <v>70</v>
      </c>
      <c r="F220" s="72" t="s">
        <v>71</v>
      </c>
      <c r="G220" s="72" t="s">
        <v>513</v>
      </c>
      <c r="H220" s="72" t="s">
        <v>513</v>
      </c>
      <c r="I220" s="72" t="s">
        <v>526</v>
      </c>
      <c r="J220" s="77">
        <v>1668.7</v>
      </c>
      <c r="K220" s="85">
        <f>_xlfn.XLOOKUP(ARInvoiceTable[[#This Row],[Document no.]],PaymentTable[Document no.],PaymentTable[Amount],0)</f>
        <v>-1668.7</v>
      </c>
      <c r="L220" s="85">
        <f>ARInvoiceTable[[#This Row],[Amount]]+ARInvoiceTable[[#This Row],[Amount paid]]</f>
        <v>0</v>
      </c>
    </row>
    <row r="221" spans="1:12" x14ac:dyDescent="0.45">
      <c r="A221" s="71">
        <v>18</v>
      </c>
      <c r="B221" s="72">
        <v>3269</v>
      </c>
      <c r="C221" s="72">
        <v>1218</v>
      </c>
      <c r="D221" s="72" t="s">
        <v>500</v>
      </c>
      <c r="E221" s="72" t="s">
        <v>364</v>
      </c>
      <c r="F221" s="72" t="s">
        <v>368</v>
      </c>
      <c r="G221" s="72" t="s">
        <v>514</v>
      </c>
      <c r="H221" s="72" t="s">
        <v>514</v>
      </c>
      <c r="I221" s="72" t="s">
        <v>527</v>
      </c>
      <c r="J221" s="77">
        <v>3034</v>
      </c>
      <c r="K221" s="85">
        <f>_xlfn.XLOOKUP(ARInvoiceTable[[#This Row],[Document no.]],PaymentTable[Document no.],PaymentTable[Amount],0)</f>
        <v>-3034</v>
      </c>
      <c r="L221" s="85">
        <f>ARInvoiceTable[[#This Row],[Amount]]+ARInvoiceTable[[#This Row],[Amount paid]]</f>
        <v>0</v>
      </c>
    </row>
    <row r="222" spans="1:12" x14ac:dyDescent="0.45">
      <c r="A222" s="71">
        <v>18</v>
      </c>
      <c r="B222" s="72">
        <v>3271</v>
      </c>
      <c r="C222" s="72">
        <v>1219</v>
      </c>
      <c r="D222" s="72" t="s">
        <v>501</v>
      </c>
      <c r="E222" s="72" t="s">
        <v>364</v>
      </c>
      <c r="F222" s="72" t="s">
        <v>368</v>
      </c>
      <c r="G222" s="72" t="s">
        <v>506</v>
      </c>
      <c r="H222" s="72" t="s">
        <v>506</v>
      </c>
      <c r="I222" s="72" t="s">
        <v>518</v>
      </c>
      <c r="J222" s="77">
        <v>303.39999999999998</v>
      </c>
      <c r="K222" s="85">
        <f>_xlfn.XLOOKUP(ARInvoiceTable[[#This Row],[Document no.]],PaymentTable[Document no.],PaymentTable[Amount],0)</f>
        <v>-303.39999999999998</v>
      </c>
      <c r="L222" s="85">
        <f>ARInvoiceTable[[#This Row],[Amount]]+ARInvoiceTable[[#This Row],[Amount paid]]</f>
        <v>0</v>
      </c>
    </row>
    <row r="223" spans="1:12" ht="15.75" x14ac:dyDescent="0.5">
      <c r="A223"/>
      <c r="B223"/>
      <c r="C223"/>
      <c r="D223"/>
      <c r="E223"/>
      <c r="F223"/>
      <c r="G223"/>
      <c r="H223"/>
      <c r="I223"/>
      <c r="J223"/>
      <c r="K223"/>
      <c r="L223"/>
    </row>
    <row r="224" spans="1:12" ht="15.75" x14ac:dyDescent="0.5">
      <c r="A224"/>
      <c r="B224"/>
      <c r="C224"/>
      <c r="D224"/>
      <c r="E224"/>
      <c r="F224"/>
      <c r="G224"/>
      <c r="H224"/>
      <c r="I224"/>
      <c r="J224"/>
      <c r="K224"/>
      <c r="L224"/>
    </row>
    <row r="225" spans="1:12" ht="15.75" x14ac:dyDescent="0.5">
      <c r="A225"/>
      <c r="B225"/>
      <c r="C225"/>
      <c r="D225"/>
      <c r="E225"/>
      <c r="F225"/>
      <c r="G225"/>
      <c r="H225"/>
      <c r="I225"/>
      <c r="J225"/>
      <c r="K225"/>
      <c r="L225"/>
    </row>
    <row r="226" spans="1:12" ht="15.75" x14ac:dyDescent="0.5">
      <c r="A226"/>
      <c r="B226"/>
      <c r="C226"/>
      <c r="D226"/>
      <c r="E226"/>
      <c r="F226"/>
      <c r="G226"/>
      <c r="H226"/>
      <c r="I226"/>
      <c r="J226"/>
      <c r="K226"/>
      <c r="L226"/>
    </row>
  </sheetData>
  <pageMargins left="0.7" right="0.7" top="0.75" bottom="0.75" header="0.3" footer="0.3"/>
  <pageSetup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C35B33-8653-452C-BFBD-C575D64B70A5}">
  <sheetPr>
    <tabColor rgb="FF3366FF"/>
  </sheetPr>
  <dimension ref="A1:I210"/>
  <sheetViews>
    <sheetView showGridLines="0" topLeftCell="A6" workbookViewId="0">
      <selection activeCell="A6" sqref="A6"/>
    </sheetView>
  </sheetViews>
  <sheetFormatPr defaultColWidth="8.87890625" defaultRowHeight="14.25" outlineLevelRow="1" x14ac:dyDescent="0.45"/>
  <cols>
    <col min="1" max="8" width="14.64453125" style="73" customWidth="1"/>
    <col min="9" max="9" width="14.64453125" style="79" customWidth="1"/>
    <col min="10" max="16384" width="8.87890625" style="68"/>
  </cols>
  <sheetData>
    <row r="1" spans="1:9" s="70" customFormat="1" ht="12" hidden="1" outlineLevel="1" x14ac:dyDescent="0.4">
      <c r="A1" s="69" t="s">
        <v>17</v>
      </c>
      <c r="B1" s="70" t="str" cm="1">
        <f t="array" ref="B1">_xll.BC.QUERYFILTER(Connection,$B$3,,"webservice","Customer_No",CustomerID,BasedOn,"&lt;="&amp;Asof,"Document_Type","Payment","Source_Code","&lt;&gt;"&amp;_xll.VXTEXTSPLIT(OTHPYMTCODES,";"))</f>
        <v>Posting_Date le 2025-07-31 and Document_Type eq 'Payment' and Source_Code ne 'CASHRECJNL'</v>
      </c>
    </row>
    <row r="2" spans="1:9" s="70" customFormat="1" ht="12" hidden="1" outlineLevel="1" x14ac:dyDescent="0.4">
      <c r="A2" s="69" t="s">
        <v>18</v>
      </c>
      <c r="B2" s="70" t="s">
        <v>53</v>
      </c>
    </row>
    <row r="3" spans="1:9" s="70" customFormat="1" ht="12" hidden="1" outlineLevel="1" x14ac:dyDescent="0.4">
      <c r="A3" s="69" t="s">
        <v>51</v>
      </c>
      <c r="B3" s="70" t="s">
        <v>54</v>
      </c>
    </row>
    <row r="4" spans="1:9" s="70" customFormat="1" ht="12" hidden="1" outlineLevel="1" x14ac:dyDescent="0.4">
      <c r="A4" s="69" t="s">
        <v>52</v>
      </c>
      <c r="B4" s="70" t="str" cm="1">
        <f t="array" ref="B4">_xll.BC.QUERY(Connection,B3,B1,B2,,{"api","webservice"},A8)</f>
        <v>Dataset will be output as a data table at 'AR Payment'!A8</v>
      </c>
    </row>
    <row r="5" spans="1:9" hidden="1" outlineLevel="1" x14ac:dyDescent="0.45">
      <c r="A5" s="68"/>
      <c r="B5" s="84"/>
      <c r="C5" s="68"/>
      <c r="D5" s="68"/>
      <c r="E5" s="68"/>
      <c r="F5" s="68"/>
      <c r="G5" s="68"/>
      <c r="H5" s="68"/>
      <c r="I5" s="68"/>
    </row>
    <row r="6" spans="1:9" ht="23.25" collapsed="1" x14ac:dyDescent="0.45">
      <c r="A6" s="30" t="s">
        <v>540</v>
      </c>
      <c r="B6" s="68"/>
      <c r="C6" s="68"/>
      <c r="D6" s="68"/>
      <c r="E6" s="68"/>
      <c r="F6" s="68"/>
      <c r="G6" s="68"/>
      <c r="H6" s="68"/>
      <c r="I6" s="68"/>
    </row>
    <row r="8" spans="1:9" x14ac:dyDescent="0.45">
      <c r="A8" s="74" t="s">
        <v>58</v>
      </c>
      <c r="B8" s="75" t="s">
        <v>59</v>
      </c>
      <c r="C8" s="75" t="s">
        <v>60</v>
      </c>
      <c r="D8" s="75" t="s">
        <v>61</v>
      </c>
      <c r="E8" s="75" t="s">
        <v>22</v>
      </c>
      <c r="F8" s="75" t="s">
        <v>23</v>
      </c>
      <c r="G8" s="75" t="s">
        <v>55</v>
      </c>
      <c r="H8" s="75" t="s">
        <v>24</v>
      </c>
      <c r="I8" s="87" t="s">
        <v>25</v>
      </c>
    </row>
    <row r="9" spans="1:9" x14ac:dyDescent="0.45">
      <c r="A9" s="71">
        <v>1573</v>
      </c>
      <c r="B9" s="72">
        <v>625</v>
      </c>
      <c r="C9" s="72" t="s">
        <v>220</v>
      </c>
      <c r="D9" s="72" t="s">
        <v>361</v>
      </c>
      <c r="E9" s="72" t="s">
        <v>365</v>
      </c>
      <c r="F9" s="72" t="s">
        <v>369</v>
      </c>
      <c r="G9" s="72" t="s">
        <v>369</v>
      </c>
      <c r="H9" s="72" t="s">
        <v>369</v>
      </c>
      <c r="I9" s="85">
        <v>-133.5</v>
      </c>
    </row>
    <row r="10" spans="1:9" x14ac:dyDescent="0.45">
      <c r="A10" s="71">
        <v>1580</v>
      </c>
      <c r="B10" s="72">
        <v>628</v>
      </c>
      <c r="C10" s="72" t="s">
        <v>221</v>
      </c>
      <c r="D10" s="72" t="s">
        <v>362</v>
      </c>
      <c r="E10" s="72" t="s">
        <v>366</v>
      </c>
      <c r="F10" s="72" t="s">
        <v>370</v>
      </c>
      <c r="G10" s="72" t="s">
        <v>370</v>
      </c>
      <c r="H10" s="72" t="s">
        <v>370</v>
      </c>
      <c r="I10" s="85">
        <v>-625.5</v>
      </c>
    </row>
    <row r="11" spans="1:9" x14ac:dyDescent="0.45">
      <c r="A11" s="71">
        <v>1586</v>
      </c>
      <c r="B11" s="72">
        <v>631</v>
      </c>
      <c r="C11" s="72" t="s">
        <v>81</v>
      </c>
      <c r="D11" s="72" t="s">
        <v>70</v>
      </c>
      <c r="E11" s="72" t="s">
        <v>71</v>
      </c>
      <c r="F11" s="72" t="s">
        <v>132</v>
      </c>
      <c r="G11" s="72" t="s">
        <v>132</v>
      </c>
      <c r="H11" s="72" t="s">
        <v>132</v>
      </c>
      <c r="I11" s="85">
        <v>-125.1</v>
      </c>
    </row>
    <row r="12" spans="1:9" x14ac:dyDescent="0.45">
      <c r="A12" s="71">
        <v>1593</v>
      </c>
      <c r="B12" s="72">
        <v>634</v>
      </c>
      <c r="C12" s="72" t="s">
        <v>222</v>
      </c>
      <c r="D12" s="72" t="s">
        <v>363</v>
      </c>
      <c r="E12" s="72" t="s">
        <v>367</v>
      </c>
      <c r="F12" s="72" t="s">
        <v>371</v>
      </c>
      <c r="G12" s="72" t="s">
        <v>371</v>
      </c>
      <c r="H12" s="72" t="s">
        <v>371</v>
      </c>
      <c r="I12" s="85">
        <v>-308.25</v>
      </c>
    </row>
    <row r="13" spans="1:9" x14ac:dyDescent="0.45">
      <c r="A13" s="71">
        <v>1599</v>
      </c>
      <c r="B13" s="72">
        <v>637</v>
      </c>
      <c r="C13" s="72" t="s">
        <v>223</v>
      </c>
      <c r="D13" s="72" t="s">
        <v>364</v>
      </c>
      <c r="E13" s="72" t="s">
        <v>368</v>
      </c>
      <c r="F13" s="72" t="s">
        <v>372</v>
      </c>
      <c r="G13" s="72" t="s">
        <v>372</v>
      </c>
      <c r="H13" s="72" t="s">
        <v>372</v>
      </c>
      <c r="I13" s="85">
        <v>-250.2</v>
      </c>
    </row>
    <row r="14" spans="1:9" x14ac:dyDescent="0.45">
      <c r="A14" s="71">
        <v>1610</v>
      </c>
      <c r="B14" s="72">
        <v>640</v>
      </c>
      <c r="C14" s="72" t="s">
        <v>224</v>
      </c>
      <c r="D14" s="72" t="s">
        <v>361</v>
      </c>
      <c r="E14" s="72" t="s">
        <v>365</v>
      </c>
      <c r="F14" s="72" t="s">
        <v>373</v>
      </c>
      <c r="G14" s="72" t="s">
        <v>373</v>
      </c>
      <c r="H14" s="72" t="s">
        <v>373</v>
      </c>
      <c r="I14" s="85">
        <v>-1869.75</v>
      </c>
    </row>
    <row r="15" spans="1:9" x14ac:dyDescent="0.45">
      <c r="A15" s="71">
        <v>1621</v>
      </c>
      <c r="B15" s="72">
        <v>643</v>
      </c>
      <c r="C15" s="72" t="s">
        <v>225</v>
      </c>
      <c r="D15" s="72" t="s">
        <v>362</v>
      </c>
      <c r="E15" s="72" t="s">
        <v>366</v>
      </c>
      <c r="F15" s="72" t="s">
        <v>373</v>
      </c>
      <c r="G15" s="72" t="s">
        <v>373</v>
      </c>
      <c r="H15" s="72" t="s">
        <v>373</v>
      </c>
      <c r="I15" s="85">
        <v>-8900.5</v>
      </c>
    </row>
    <row r="16" spans="1:9" x14ac:dyDescent="0.45">
      <c r="A16" s="71">
        <v>1628</v>
      </c>
      <c r="B16" s="72">
        <v>646</v>
      </c>
      <c r="C16" s="72" t="s">
        <v>226</v>
      </c>
      <c r="D16" s="72" t="s">
        <v>363</v>
      </c>
      <c r="E16" s="72" t="s">
        <v>367</v>
      </c>
      <c r="F16" s="72" t="s">
        <v>374</v>
      </c>
      <c r="G16" s="72" t="s">
        <v>374</v>
      </c>
      <c r="H16" s="72" t="s">
        <v>374</v>
      </c>
      <c r="I16" s="85">
        <v>-2110.5</v>
      </c>
    </row>
    <row r="17" spans="1:9" x14ac:dyDescent="0.45">
      <c r="A17" s="71">
        <v>1634</v>
      </c>
      <c r="B17" s="72">
        <v>649</v>
      </c>
      <c r="C17" s="72" t="s">
        <v>82</v>
      </c>
      <c r="D17" s="72" t="s">
        <v>70</v>
      </c>
      <c r="E17" s="72" t="s">
        <v>71</v>
      </c>
      <c r="F17" s="72" t="s">
        <v>133</v>
      </c>
      <c r="G17" s="72" t="s">
        <v>133</v>
      </c>
      <c r="H17" s="72" t="s">
        <v>133</v>
      </c>
      <c r="I17" s="85">
        <v>-249.2</v>
      </c>
    </row>
    <row r="18" spans="1:9" x14ac:dyDescent="0.45">
      <c r="A18" s="71">
        <v>1646</v>
      </c>
      <c r="B18" s="72">
        <v>652</v>
      </c>
      <c r="C18" s="72" t="s">
        <v>227</v>
      </c>
      <c r="D18" s="72" t="s">
        <v>364</v>
      </c>
      <c r="E18" s="72" t="s">
        <v>368</v>
      </c>
      <c r="F18" s="72" t="s">
        <v>133</v>
      </c>
      <c r="G18" s="72" t="s">
        <v>133</v>
      </c>
      <c r="H18" s="72" t="s">
        <v>133</v>
      </c>
      <c r="I18" s="85">
        <v>-2494.1999999999998</v>
      </c>
    </row>
    <row r="19" spans="1:9" x14ac:dyDescent="0.45">
      <c r="A19" s="71">
        <v>1653</v>
      </c>
      <c r="B19" s="72">
        <v>655</v>
      </c>
      <c r="C19" s="72" t="s">
        <v>228</v>
      </c>
      <c r="D19" s="72" t="s">
        <v>361</v>
      </c>
      <c r="E19" s="72" t="s">
        <v>365</v>
      </c>
      <c r="F19" s="72" t="s">
        <v>375</v>
      </c>
      <c r="G19" s="72" t="s">
        <v>375</v>
      </c>
      <c r="H19" s="72" t="s">
        <v>375</v>
      </c>
      <c r="I19" s="85">
        <v>-625.5</v>
      </c>
    </row>
    <row r="20" spans="1:9" x14ac:dyDescent="0.45">
      <c r="A20" s="71">
        <v>1665</v>
      </c>
      <c r="B20" s="72">
        <v>658</v>
      </c>
      <c r="C20" s="72" t="s">
        <v>83</v>
      </c>
      <c r="D20" s="72" t="s">
        <v>70</v>
      </c>
      <c r="E20" s="72" t="s">
        <v>71</v>
      </c>
      <c r="F20" s="72" t="s">
        <v>134</v>
      </c>
      <c r="G20" s="72" t="s">
        <v>134</v>
      </c>
      <c r="H20" s="72" t="s">
        <v>134</v>
      </c>
      <c r="I20" s="85">
        <v>-6935</v>
      </c>
    </row>
    <row r="21" spans="1:9" x14ac:dyDescent="0.45">
      <c r="A21" s="71">
        <v>1674</v>
      </c>
      <c r="B21" s="72">
        <v>661</v>
      </c>
      <c r="C21" s="72" t="s">
        <v>229</v>
      </c>
      <c r="D21" s="72" t="s">
        <v>363</v>
      </c>
      <c r="E21" s="72" t="s">
        <v>367</v>
      </c>
      <c r="F21" s="72" t="s">
        <v>376</v>
      </c>
      <c r="G21" s="72" t="s">
        <v>376</v>
      </c>
      <c r="H21" s="72" t="s">
        <v>376</v>
      </c>
      <c r="I21" s="85">
        <v>-1676.5</v>
      </c>
    </row>
    <row r="22" spans="1:9" x14ac:dyDescent="0.45">
      <c r="A22" s="71">
        <v>1682</v>
      </c>
      <c r="B22" s="72">
        <v>664</v>
      </c>
      <c r="C22" s="72" t="s">
        <v>84</v>
      </c>
      <c r="D22" s="72" t="s">
        <v>70</v>
      </c>
      <c r="E22" s="72" t="s">
        <v>71</v>
      </c>
      <c r="F22" s="72" t="s">
        <v>135</v>
      </c>
      <c r="G22" s="72" t="s">
        <v>135</v>
      </c>
      <c r="H22" s="72" t="s">
        <v>135</v>
      </c>
      <c r="I22" s="85">
        <v>-741.6</v>
      </c>
    </row>
    <row r="23" spans="1:9" x14ac:dyDescent="0.45">
      <c r="A23" s="71">
        <v>1689</v>
      </c>
      <c r="B23" s="72">
        <v>667</v>
      </c>
      <c r="C23" s="72" t="s">
        <v>230</v>
      </c>
      <c r="D23" s="72" t="s">
        <v>361</v>
      </c>
      <c r="E23" s="72" t="s">
        <v>365</v>
      </c>
      <c r="F23" s="72" t="s">
        <v>377</v>
      </c>
      <c r="G23" s="72" t="s">
        <v>377</v>
      </c>
      <c r="H23" s="72" t="s">
        <v>377</v>
      </c>
      <c r="I23" s="85">
        <v>-133.5</v>
      </c>
    </row>
    <row r="24" spans="1:9" x14ac:dyDescent="0.45">
      <c r="A24" s="71">
        <v>1696</v>
      </c>
      <c r="B24" s="72">
        <v>670</v>
      </c>
      <c r="C24" s="72" t="s">
        <v>231</v>
      </c>
      <c r="D24" s="72" t="s">
        <v>362</v>
      </c>
      <c r="E24" s="72" t="s">
        <v>366</v>
      </c>
      <c r="F24" s="72" t="s">
        <v>377</v>
      </c>
      <c r="G24" s="72" t="s">
        <v>377</v>
      </c>
      <c r="H24" s="72" t="s">
        <v>377</v>
      </c>
      <c r="I24" s="85">
        <v>-625.5</v>
      </c>
    </row>
    <row r="25" spans="1:9" x14ac:dyDescent="0.45">
      <c r="A25" s="71">
        <v>1702</v>
      </c>
      <c r="B25" s="72">
        <v>673</v>
      </c>
      <c r="C25" s="72" t="s">
        <v>85</v>
      </c>
      <c r="D25" s="72" t="s">
        <v>70</v>
      </c>
      <c r="E25" s="72" t="s">
        <v>71</v>
      </c>
      <c r="F25" s="72" t="s">
        <v>136</v>
      </c>
      <c r="G25" s="72" t="s">
        <v>136</v>
      </c>
      <c r="H25" s="72" t="s">
        <v>136</v>
      </c>
      <c r="I25" s="85">
        <v>-125.1</v>
      </c>
    </row>
    <row r="26" spans="1:9" x14ac:dyDescent="0.45">
      <c r="A26" s="71">
        <v>1708</v>
      </c>
      <c r="B26" s="72">
        <v>676</v>
      </c>
      <c r="C26" s="72" t="s">
        <v>232</v>
      </c>
      <c r="D26" s="72" t="s">
        <v>364</v>
      </c>
      <c r="E26" s="72" t="s">
        <v>368</v>
      </c>
      <c r="F26" s="72" t="s">
        <v>378</v>
      </c>
      <c r="G26" s="72" t="s">
        <v>378</v>
      </c>
      <c r="H26" s="72" t="s">
        <v>378</v>
      </c>
      <c r="I26" s="85">
        <v>-250.2</v>
      </c>
    </row>
    <row r="27" spans="1:9" x14ac:dyDescent="0.45">
      <c r="A27" s="71">
        <v>1719</v>
      </c>
      <c r="B27" s="72">
        <v>679</v>
      </c>
      <c r="C27" s="72" t="s">
        <v>233</v>
      </c>
      <c r="D27" s="72" t="s">
        <v>361</v>
      </c>
      <c r="E27" s="72" t="s">
        <v>365</v>
      </c>
      <c r="F27" s="72" t="s">
        <v>379</v>
      </c>
      <c r="G27" s="72" t="s">
        <v>379</v>
      </c>
      <c r="H27" s="72" t="s">
        <v>379</v>
      </c>
      <c r="I27" s="85">
        <v>-2026.13</v>
      </c>
    </row>
    <row r="28" spans="1:9" x14ac:dyDescent="0.45">
      <c r="A28" s="71">
        <v>1730</v>
      </c>
      <c r="B28" s="72">
        <v>682</v>
      </c>
      <c r="C28" s="72" t="s">
        <v>234</v>
      </c>
      <c r="D28" s="72" t="s">
        <v>362</v>
      </c>
      <c r="E28" s="72" t="s">
        <v>366</v>
      </c>
      <c r="F28" s="72" t="s">
        <v>379</v>
      </c>
      <c r="G28" s="72" t="s">
        <v>379</v>
      </c>
      <c r="H28" s="72" t="s">
        <v>379</v>
      </c>
      <c r="I28" s="85">
        <v>-10524</v>
      </c>
    </row>
    <row r="29" spans="1:9" x14ac:dyDescent="0.45">
      <c r="A29" s="71">
        <v>1739</v>
      </c>
      <c r="B29" s="72">
        <v>685</v>
      </c>
      <c r="C29" s="72" t="s">
        <v>235</v>
      </c>
      <c r="D29" s="72" t="s">
        <v>363</v>
      </c>
      <c r="E29" s="72" t="s">
        <v>367</v>
      </c>
      <c r="F29" s="72" t="s">
        <v>380</v>
      </c>
      <c r="G29" s="72" t="s">
        <v>380</v>
      </c>
      <c r="H29" s="72" t="s">
        <v>380</v>
      </c>
      <c r="I29" s="85">
        <v>-3122.25</v>
      </c>
    </row>
    <row r="30" spans="1:9" x14ac:dyDescent="0.45">
      <c r="A30" s="71">
        <v>1751</v>
      </c>
      <c r="B30" s="72">
        <v>688</v>
      </c>
      <c r="C30" s="72" t="s">
        <v>236</v>
      </c>
      <c r="D30" s="72" t="s">
        <v>364</v>
      </c>
      <c r="E30" s="72" t="s">
        <v>368</v>
      </c>
      <c r="F30" s="72" t="s">
        <v>381</v>
      </c>
      <c r="G30" s="72" t="s">
        <v>381</v>
      </c>
      <c r="H30" s="72" t="s">
        <v>381</v>
      </c>
      <c r="I30" s="85">
        <v>-2073.8000000000002</v>
      </c>
    </row>
    <row r="31" spans="1:9" x14ac:dyDescent="0.45">
      <c r="A31" s="71">
        <v>1758</v>
      </c>
      <c r="B31" s="72">
        <v>691</v>
      </c>
      <c r="C31" s="72" t="s">
        <v>237</v>
      </c>
      <c r="D31" s="72" t="s">
        <v>361</v>
      </c>
      <c r="E31" s="72" t="s">
        <v>365</v>
      </c>
      <c r="F31" s="72" t="s">
        <v>137</v>
      </c>
      <c r="G31" s="72" t="s">
        <v>137</v>
      </c>
      <c r="H31" s="72" t="s">
        <v>137</v>
      </c>
      <c r="I31" s="85">
        <v>-781.88</v>
      </c>
    </row>
    <row r="32" spans="1:9" x14ac:dyDescent="0.45">
      <c r="A32" s="71">
        <v>1770</v>
      </c>
      <c r="B32" s="72">
        <v>694</v>
      </c>
      <c r="C32" s="72" t="s">
        <v>86</v>
      </c>
      <c r="D32" s="72" t="s">
        <v>70</v>
      </c>
      <c r="E32" s="72" t="s">
        <v>71</v>
      </c>
      <c r="F32" s="72" t="s">
        <v>137</v>
      </c>
      <c r="G32" s="72" t="s">
        <v>137</v>
      </c>
      <c r="H32" s="72" t="s">
        <v>137</v>
      </c>
      <c r="I32" s="85">
        <v>-7120.5</v>
      </c>
    </row>
    <row r="33" spans="1:9" x14ac:dyDescent="0.45">
      <c r="A33" s="71">
        <v>1780</v>
      </c>
      <c r="B33" s="72">
        <v>697</v>
      </c>
      <c r="C33" s="72" t="s">
        <v>87</v>
      </c>
      <c r="D33" s="72" t="s">
        <v>70</v>
      </c>
      <c r="E33" s="72" t="s">
        <v>71</v>
      </c>
      <c r="F33" s="72" t="s">
        <v>138</v>
      </c>
      <c r="G33" s="72" t="s">
        <v>138</v>
      </c>
      <c r="H33" s="72" t="s">
        <v>138</v>
      </c>
      <c r="I33" s="85">
        <v>-1358.1</v>
      </c>
    </row>
    <row r="34" spans="1:9" x14ac:dyDescent="0.45">
      <c r="A34" s="71">
        <v>1789</v>
      </c>
      <c r="B34" s="72">
        <v>700</v>
      </c>
      <c r="C34" s="72" t="s">
        <v>238</v>
      </c>
      <c r="D34" s="72" t="s">
        <v>363</v>
      </c>
      <c r="E34" s="72" t="s">
        <v>367</v>
      </c>
      <c r="F34" s="72" t="s">
        <v>138</v>
      </c>
      <c r="G34" s="72" t="s">
        <v>138</v>
      </c>
      <c r="H34" s="72" t="s">
        <v>138</v>
      </c>
      <c r="I34" s="85">
        <v>-1676.5</v>
      </c>
    </row>
    <row r="35" spans="1:9" x14ac:dyDescent="0.45">
      <c r="A35" s="71">
        <v>1796</v>
      </c>
      <c r="B35" s="72">
        <v>703</v>
      </c>
      <c r="C35" s="72" t="s">
        <v>239</v>
      </c>
      <c r="D35" s="72" t="s">
        <v>361</v>
      </c>
      <c r="E35" s="72" t="s">
        <v>365</v>
      </c>
      <c r="F35" s="72" t="s">
        <v>382</v>
      </c>
      <c r="G35" s="72" t="s">
        <v>382</v>
      </c>
      <c r="H35" s="72" t="s">
        <v>382</v>
      </c>
      <c r="I35" s="85">
        <v>-133.5</v>
      </c>
    </row>
    <row r="36" spans="1:9" x14ac:dyDescent="0.45">
      <c r="A36" s="71">
        <v>1803</v>
      </c>
      <c r="B36" s="72">
        <v>706</v>
      </c>
      <c r="C36" s="72" t="s">
        <v>240</v>
      </c>
      <c r="D36" s="72" t="s">
        <v>362</v>
      </c>
      <c r="E36" s="72" t="s">
        <v>366</v>
      </c>
      <c r="F36" s="72" t="s">
        <v>383</v>
      </c>
      <c r="G36" s="72" t="s">
        <v>383</v>
      </c>
      <c r="H36" s="72" t="s">
        <v>383</v>
      </c>
      <c r="I36" s="85">
        <v>-781.88</v>
      </c>
    </row>
    <row r="37" spans="1:9" x14ac:dyDescent="0.45">
      <c r="A37" s="71">
        <v>1809</v>
      </c>
      <c r="B37" s="72">
        <v>709</v>
      </c>
      <c r="C37" s="72" t="s">
        <v>88</v>
      </c>
      <c r="D37" s="72" t="s">
        <v>70</v>
      </c>
      <c r="E37" s="72" t="s">
        <v>71</v>
      </c>
      <c r="F37" s="72" t="s">
        <v>139</v>
      </c>
      <c r="G37" s="72" t="s">
        <v>139</v>
      </c>
      <c r="H37" s="72" t="s">
        <v>139</v>
      </c>
      <c r="I37" s="85">
        <v>-250.2</v>
      </c>
    </row>
    <row r="38" spans="1:9" x14ac:dyDescent="0.45">
      <c r="A38" s="71">
        <v>1816</v>
      </c>
      <c r="B38" s="72">
        <v>712</v>
      </c>
      <c r="C38" s="72" t="s">
        <v>241</v>
      </c>
      <c r="D38" s="72" t="s">
        <v>363</v>
      </c>
      <c r="E38" s="72" t="s">
        <v>367</v>
      </c>
      <c r="F38" s="72" t="s">
        <v>384</v>
      </c>
      <c r="G38" s="72" t="s">
        <v>384</v>
      </c>
      <c r="H38" s="72" t="s">
        <v>384</v>
      </c>
      <c r="I38" s="85">
        <v>-308.25</v>
      </c>
    </row>
    <row r="39" spans="1:9" x14ac:dyDescent="0.45">
      <c r="A39" s="71">
        <v>1822</v>
      </c>
      <c r="B39" s="72">
        <v>715</v>
      </c>
      <c r="C39" s="72" t="s">
        <v>242</v>
      </c>
      <c r="D39" s="72" t="s">
        <v>364</v>
      </c>
      <c r="E39" s="72" t="s">
        <v>368</v>
      </c>
      <c r="F39" s="72" t="s">
        <v>385</v>
      </c>
      <c r="G39" s="72" t="s">
        <v>385</v>
      </c>
      <c r="H39" s="72" t="s">
        <v>385</v>
      </c>
      <c r="I39" s="85">
        <v>-250.2</v>
      </c>
    </row>
    <row r="40" spans="1:9" x14ac:dyDescent="0.45">
      <c r="A40" s="71">
        <v>1833</v>
      </c>
      <c r="B40" s="72">
        <v>718</v>
      </c>
      <c r="C40" s="72" t="s">
        <v>243</v>
      </c>
      <c r="D40" s="72" t="s">
        <v>361</v>
      </c>
      <c r="E40" s="72" t="s">
        <v>365</v>
      </c>
      <c r="F40" s="72" t="s">
        <v>386</v>
      </c>
      <c r="G40" s="72" t="s">
        <v>386</v>
      </c>
      <c r="H40" s="72" t="s">
        <v>386</v>
      </c>
      <c r="I40" s="85">
        <v>-2490.75</v>
      </c>
    </row>
    <row r="41" spans="1:9" x14ac:dyDescent="0.45">
      <c r="A41" s="71">
        <v>1844</v>
      </c>
      <c r="B41" s="72">
        <v>721</v>
      </c>
      <c r="C41" s="72" t="s">
        <v>244</v>
      </c>
      <c r="D41" s="72" t="s">
        <v>362</v>
      </c>
      <c r="E41" s="72" t="s">
        <v>366</v>
      </c>
      <c r="F41" s="72" t="s">
        <v>386</v>
      </c>
      <c r="G41" s="72" t="s">
        <v>386</v>
      </c>
      <c r="H41" s="72" t="s">
        <v>386</v>
      </c>
      <c r="I41" s="85">
        <v>-13756.63</v>
      </c>
    </row>
    <row r="42" spans="1:9" x14ac:dyDescent="0.45">
      <c r="A42" s="71">
        <v>1851</v>
      </c>
      <c r="B42" s="72">
        <v>724</v>
      </c>
      <c r="C42" s="72" t="s">
        <v>245</v>
      </c>
      <c r="D42" s="72" t="s">
        <v>363</v>
      </c>
      <c r="E42" s="72" t="s">
        <v>367</v>
      </c>
      <c r="F42" s="72" t="s">
        <v>387</v>
      </c>
      <c r="G42" s="72" t="s">
        <v>387</v>
      </c>
      <c r="H42" s="72" t="s">
        <v>387</v>
      </c>
      <c r="I42" s="85">
        <v>-3165.75</v>
      </c>
    </row>
    <row r="43" spans="1:9" x14ac:dyDescent="0.45">
      <c r="A43" s="71">
        <v>1857</v>
      </c>
      <c r="B43" s="72">
        <v>727</v>
      </c>
      <c r="C43" s="72" t="s">
        <v>89</v>
      </c>
      <c r="D43" s="72" t="s">
        <v>70</v>
      </c>
      <c r="E43" s="72" t="s">
        <v>71</v>
      </c>
      <c r="F43" s="72" t="s">
        <v>140</v>
      </c>
      <c r="G43" s="72" t="s">
        <v>140</v>
      </c>
      <c r="H43" s="72" t="s">
        <v>140</v>
      </c>
      <c r="I43" s="85">
        <v>-356</v>
      </c>
    </row>
    <row r="44" spans="1:9" x14ac:dyDescent="0.45">
      <c r="A44" s="71">
        <v>1869</v>
      </c>
      <c r="B44" s="72">
        <v>730</v>
      </c>
      <c r="C44" s="72" t="s">
        <v>246</v>
      </c>
      <c r="D44" s="72" t="s">
        <v>364</v>
      </c>
      <c r="E44" s="72" t="s">
        <v>368</v>
      </c>
      <c r="F44" s="72" t="s">
        <v>140</v>
      </c>
      <c r="G44" s="72" t="s">
        <v>140</v>
      </c>
      <c r="H44" s="72" t="s">
        <v>140</v>
      </c>
      <c r="I44" s="85">
        <v>-3284.5</v>
      </c>
    </row>
    <row r="45" spans="1:9" x14ac:dyDescent="0.45">
      <c r="A45" s="71">
        <v>1876</v>
      </c>
      <c r="B45" s="72">
        <v>733</v>
      </c>
      <c r="C45" s="72" t="s">
        <v>247</v>
      </c>
      <c r="D45" s="72" t="s">
        <v>361</v>
      </c>
      <c r="E45" s="72" t="s">
        <v>365</v>
      </c>
      <c r="F45" s="72" t="s">
        <v>388</v>
      </c>
      <c r="G45" s="72" t="s">
        <v>388</v>
      </c>
      <c r="H45" s="72" t="s">
        <v>388</v>
      </c>
      <c r="I45" s="85">
        <v>-938.25</v>
      </c>
    </row>
    <row r="46" spans="1:9" x14ac:dyDescent="0.45">
      <c r="A46" s="71">
        <v>1888</v>
      </c>
      <c r="B46" s="72">
        <v>736</v>
      </c>
      <c r="C46" s="72" t="s">
        <v>90</v>
      </c>
      <c r="D46" s="72" t="s">
        <v>70</v>
      </c>
      <c r="E46" s="72" t="s">
        <v>71</v>
      </c>
      <c r="F46" s="72" t="s">
        <v>141</v>
      </c>
      <c r="G46" s="72" t="s">
        <v>141</v>
      </c>
      <c r="H46" s="72" t="s">
        <v>141</v>
      </c>
      <c r="I46" s="85">
        <v>-10163.4</v>
      </c>
    </row>
    <row r="47" spans="1:9" x14ac:dyDescent="0.45">
      <c r="A47" s="71">
        <v>1897</v>
      </c>
      <c r="B47" s="72">
        <v>739</v>
      </c>
      <c r="C47" s="72" t="s">
        <v>248</v>
      </c>
      <c r="D47" s="72" t="s">
        <v>363</v>
      </c>
      <c r="E47" s="72" t="s">
        <v>367</v>
      </c>
      <c r="F47" s="72" t="s">
        <v>389</v>
      </c>
      <c r="G47" s="72" t="s">
        <v>389</v>
      </c>
      <c r="H47" s="72" t="s">
        <v>389</v>
      </c>
      <c r="I47" s="85">
        <v>-2202</v>
      </c>
    </row>
    <row r="48" spans="1:9" x14ac:dyDescent="0.45">
      <c r="A48" s="71">
        <v>1905</v>
      </c>
      <c r="B48" s="72">
        <v>742</v>
      </c>
      <c r="C48" s="72" t="s">
        <v>91</v>
      </c>
      <c r="D48" s="72" t="s">
        <v>70</v>
      </c>
      <c r="E48" s="72" t="s">
        <v>71</v>
      </c>
      <c r="F48" s="72" t="s">
        <v>142</v>
      </c>
      <c r="G48" s="72" t="s">
        <v>142</v>
      </c>
      <c r="H48" s="72" t="s">
        <v>142</v>
      </c>
      <c r="I48" s="85">
        <v>-1113.3</v>
      </c>
    </row>
    <row r="49" spans="1:9" x14ac:dyDescent="0.45">
      <c r="A49" s="71">
        <v>1912</v>
      </c>
      <c r="B49" s="72">
        <v>745</v>
      </c>
      <c r="C49" s="72" t="s">
        <v>249</v>
      </c>
      <c r="D49" s="72" t="s">
        <v>361</v>
      </c>
      <c r="E49" s="72" t="s">
        <v>365</v>
      </c>
      <c r="F49" s="72" t="s">
        <v>390</v>
      </c>
      <c r="G49" s="72" t="s">
        <v>390</v>
      </c>
      <c r="H49" s="72" t="s">
        <v>390</v>
      </c>
      <c r="I49" s="85">
        <v>-133.5</v>
      </c>
    </row>
    <row r="50" spans="1:9" x14ac:dyDescent="0.45">
      <c r="A50" s="71">
        <v>1918</v>
      </c>
      <c r="B50" s="72">
        <v>748</v>
      </c>
      <c r="C50" s="72" t="s">
        <v>92</v>
      </c>
      <c r="D50" s="72" t="s">
        <v>70</v>
      </c>
      <c r="E50" s="72" t="s">
        <v>71</v>
      </c>
      <c r="F50" s="72" t="s">
        <v>143</v>
      </c>
      <c r="G50" s="72" t="s">
        <v>143</v>
      </c>
      <c r="H50" s="72" t="s">
        <v>143</v>
      </c>
      <c r="I50" s="85">
        <v>-125.1</v>
      </c>
    </row>
    <row r="51" spans="1:9" x14ac:dyDescent="0.45">
      <c r="A51" s="71">
        <v>1925</v>
      </c>
      <c r="B51" s="72">
        <v>751</v>
      </c>
      <c r="C51" s="72" t="s">
        <v>250</v>
      </c>
      <c r="D51" s="72" t="s">
        <v>363</v>
      </c>
      <c r="E51" s="72" t="s">
        <v>367</v>
      </c>
      <c r="F51" s="72" t="s">
        <v>391</v>
      </c>
      <c r="G51" s="72" t="s">
        <v>391</v>
      </c>
      <c r="H51" s="72" t="s">
        <v>391</v>
      </c>
      <c r="I51" s="85">
        <v>-308.25</v>
      </c>
    </row>
    <row r="52" spans="1:9" x14ac:dyDescent="0.45">
      <c r="A52" s="71">
        <v>1938</v>
      </c>
      <c r="B52" s="72">
        <v>754</v>
      </c>
      <c r="C52" s="72" t="s">
        <v>251</v>
      </c>
      <c r="D52" s="72" t="s">
        <v>362</v>
      </c>
      <c r="E52" s="72" t="s">
        <v>366</v>
      </c>
      <c r="F52" s="72" t="s">
        <v>392</v>
      </c>
      <c r="G52" s="72" t="s">
        <v>392</v>
      </c>
      <c r="H52" s="72" t="s">
        <v>392</v>
      </c>
      <c r="I52" s="85">
        <v>-16162</v>
      </c>
    </row>
    <row r="53" spans="1:9" x14ac:dyDescent="0.45">
      <c r="A53" s="71">
        <v>1949</v>
      </c>
      <c r="B53" s="72">
        <v>757</v>
      </c>
      <c r="C53" s="72" t="s">
        <v>252</v>
      </c>
      <c r="D53" s="72" t="s">
        <v>361</v>
      </c>
      <c r="E53" s="72" t="s">
        <v>365</v>
      </c>
      <c r="F53" s="72" t="s">
        <v>393</v>
      </c>
      <c r="G53" s="72" t="s">
        <v>393</v>
      </c>
      <c r="H53" s="72" t="s">
        <v>393</v>
      </c>
      <c r="I53" s="85">
        <v>-2336.63</v>
      </c>
    </row>
    <row r="54" spans="1:9" x14ac:dyDescent="0.45">
      <c r="A54" s="71">
        <v>1956</v>
      </c>
      <c r="B54" s="72">
        <v>760</v>
      </c>
      <c r="C54" s="72" t="s">
        <v>253</v>
      </c>
      <c r="D54" s="72" t="s">
        <v>363</v>
      </c>
      <c r="E54" s="72" t="s">
        <v>367</v>
      </c>
      <c r="F54" s="72" t="s">
        <v>394</v>
      </c>
      <c r="G54" s="72" t="s">
        <v>394</v>
      </c>
      <c r="H54" s="72" t="s">
        <v>394</v>
      </c>
      <c r="I54" s="85">
        <v>-3165.75</v>
      </c>
    </row>
    <row r="55" spans="1:9" x14ac:dyDescent="0.45">
      <c r="A55" s="71">
        <v>1970</v>
      </c>
      <c r="B55" s="72">
        <v>763</v>
      </c>
      <c r="C55" s="72" t="s">
        <v>254</v>
      </c>
      <c r="D55" s="72" t="s">
        <v>364</v>
      </c>
      <c r="E55" s="72" t="s">
        <v>368</v>
      </c>
      <c r="F55" s="72" t="s">
        <v>394</v>
      </c>
      <c r="G55" s="72" t="s">
        <v>394</v>
      </c>
      <c r="H55" s="72" t="s">
        <v>394</v>
      </c>
      <c r="I55" s="85">
        <v>-3237.6</v>
      </c>
    </row>
    <row r="56" spans="1:9" x14ac:dyDescent="0.45">
      <c r="A56" s="71">
        <v>1977</v>
      </c>
      <c r="B56" s="72">
        <v>766</v>
      </c>
      <c r="C56" s="72" t="s">
        <v>255</v>
      </c>
      <c r="D56" s="72" t="s">
        <v>361</v>
      </c>
      <c r="E56" s="72" t="s">
        <v>365</v>
      </c>
      <c r="F56" s="72" t="s">
        <v>144</v>
      </c>
      <c r="G56" s="72" t="s">
        <v>144</v>
      </c>
      <c r="H56" s="72" t="s">
        <v>144</v>
      </c>
      <c r="I56" s="85">
        <v>-938.25</v>
      </c>
    </row>
    <row r="57" spans="1:9" x14ac:dyDescent="0.45">
      <c r="A57" s="71">
        <v>1987</v>
      </c>
      <c r="B57" s="72">
        <v>769</v>
      </c>
      <c r="C57" s="72" t="s">
        <v>93</v>
      </c>
      <c r="D57" s="72" t="s">
        <v>70</v>
      </c>
      <c r="E57" s="72" t="s">
        <v>71</v>
      </c>
      <c r="F57" s="72" t="s">
        <v>144</v>
      </c>
      <c r="G57" s="72" t="s">
        <v>144</v>
      </c>
      <c r="H57" s="72" t="s">
        <v>144</v>
      </c>
      <c r="I57" s="85">
        <v>-9178</v>
      </c>
    </row>
    <row r="58" spans="1:9" x14ac:dyDescent="0.45">
      <c r="A58" s="71">
        <v>1996</v>
      </c>
      <c r="B58" s="72">
        <v>772</v>
      </c>
      <c r="C58" s="72" t="s">
        <v>256</v>
      </c>
      <c r="D58" s="72" t="s">
        <v>363</v>
      </c>
      <c r="E58" s="72" t="s">
        <v>367</v>
      </c>
      <c r="F58" s="72" t="s">
        <v>145</v>
      </c>
      <c r="G58" s="72" t="s">
        <v>145</v>
      </c>
      <c r="H58" s="72" t="s">
        <v>145</v>
      </c>
      <c r="I58" s="85">
        <v>-2202</v>
      </c>
    </row>
    <row r="59" spans="1:9" x14ac:dyDescent="0.45">
      <c r="A59" s="71">
        <v>2006</v>
      </c>
      <c r="B59" s="72">
        <v>775</v>
      </c>
      <c r="C59" s="72" t="s">
        <v>94</v>
      </c>
      <c r="D59" s="72" t="s">
        <v>70</v>
      </c>
      <c r="E59" s="72" t="s">
        <v>71</v>
      </c>
      <c r="F59" s="72" t="s">
        <v>145</v>
      </c>
      <c r="G59" s="72" t="s">
        <v>145</v>
      </c>
      <c r="H59" s="72" t="s">
        <v>145</v>
      </c>
      <c r="I59" s="85">
        <v>-3225.6</v>
      </c>
    </row>
    <row r="60" spans="1:9" x14ac:dyDescent="0.45">
      <c r="A60" s="71">
        <v>2012</v>
      </c>
      <c r="B60" s="72">
        <v>778</v>
      </c>
      <c r="C60" s="72" t="s">
        <v>95</v>
      </c>
      <c r="D60" s="72" t="s">
        <v>70</v>
      </c>
      <c r="E60" s="72" t="s">
        <v>71</v>
      </c>
      <c r="F60" s="72" t="s">
        <v>146</v>
      </c>
      <c r="G60" s="72" t="s">
        <v>146</v>
      </c>
      <c r="H60" s="72" t="s">
        <v>146</v>
      </c>
      <c r="I60" s="85">
        <v>-250.2</v>
      </c>
    </row>
    <row r="61" spans="1:9" x14ac:dyDescent="0.45">
      <c r="A61" s="71">
        <v>2019</v>
      </c>
      <c r="B61" s="72">
        <v>781</v>
      </c>
      <c r="C61" s="72" t="s">
        <v>257</v>
      </c>
      <c r="D61" s="72" t="s">
        <v>361</v>
      </c>
      <c r="E61" s="72" t="s">
        <v>365</v>
      </c>
      <c r="F61" s="72" t="s">
        <v>395</v>
      </c>
      <c r="G61" s="72" t="s">
        <v>395</v>
      </c>
      <c r="H61" s="72" t="s">
        <v>395</v>
      </c>
      <c r="I61" s="85">
        <v>-133.5</v>
      </c>
    </row>
    <row r="62" spans="1:9" x14ac:dyDescent="0.45">
      <c r="A62" s="71">
        <v>2026</v>
      </c>
      <c r="B62" s="72">
        <v>784</v>
      </c>
      <c r="C62" s="72" t="s">
        <v>258</v>
      </c>
      <c r="D62" s="72" t="s">
        <v>362</v>
      </c>
      <c r="E62" s="72" t="s">
        <v>366</v>
      </c>
      <c r="F62" s="72" t="s">
        <v>396</v>
      </c>
      <c r="G62" s="72" t="s">
        <v>396</v>
      </c>
      <c r="H62" s="72" t="s">
        <v>396</v>
      </c>
      <c r="I62" s="85">
        <v>-625.5</v>
      </c>
    </row>
    <row r="63" spans="1:9" x14ac:dyDescent="0.45">
      <c r="A63" s="71">
        <v>2032</v>
      </c>
      <c r="B63" s="72">
        <v>787</v>
      </c>
      <c r="C63" s="72" t="s">
        <v>96</v>
      </c>
      <c r="D63" s="72" t="s">
        <v>70</v>
      </c>
      <c r="E63" s="72" t="s">
        <v>71</v>
      </c>
      <c r="F63" s="72" t="s">
        <v>147</v>
      </c>
      <c r="G63" s="72" t="s">
        <v>147</v>
      </c>
      <c r="H63" s="72" t="s">
        <v>147</v>
      </c>
      <c r="I63" s="85">
        <v>-250.2</v>
      </c>
    </row>
    <row r="64" spans="1:9" x14ac:dyDescent="0.45">
      <c r="A64" s="71">
        <v>2039</v>
      </c>
      <c r="B64" s="72">
        <v>790</v>
      </c>
      <c r="C64" s="72" t="s">
        <v>259</v>
      </c>
      <c r="D64" s="72" t="s">
        <v>363</v>
      </c>
      <c r="E64" s="72" t="s">
        <v>367</v>
      </c>
      <c r="F64" s="72" t="s">
        <v>397</v>
      </c>
      <c r="G64" s="72" t="s">
        <v>397</v>
      </c>
      <c r="H64" s="72" t="s">
        <v>397</v>
      </c>
      <c r="I64" s="85">
        <v>-308.25</v>
      </c>
    </row>
    <row r="65" spans="1:9" x14ac:dyDescent="0.45">
      <c r="A65" s="71">
        <v>2045</v>
      </c>
      <c r="B65" s="72">
        <v>793</v>
      </c>
      <c r="C65" s="72" t="s">
        <v>260</v>
      </c>
      <c r="D65" s="72" t="s">
        <v>364</v>
      </c>
      <c r="E65" s="72" t="s">
        <v>368</v>
      </c>
      <c r="F65" s="72" t="s">
        <v>398</v>
      </c>
      <c r="G65" s="72" t="s">
        <v>398</v>
      </c>
      <c r="H65" s="72" t="s">
        <v>398</v>
      </c>
      <c r="I65" s="85">
        <v>-250.2</v>
      </c>
    </row>
    <row r="66" spans="1:9" x14ac:dyDescent="0.45">
      <c r="A66" s="71">
        <v>2056</v>
      </c>
      <c r="B66" s="72">
        <v>796</v>
      </c>
      <c r="C66" s="72" t="s">
        <v>261</v>
      </c>
      <c r="D66" s="72" t="s">
        <v>361</v>
      </c>
      <c r="E66" s="72" t="s">
        <v>365</v>
      </c>
      <c r="F66" s="72" t="s">
        <v>399</v>
      </c>
      <c r="G66" s="72" t="s">
        <v>399</v>
      </c>
      <c r="H66" s="72" t="s">
        <v>399</v>
      </c>
      <c r="I66" s="85">
        <v>-1867.5</v>
      </c>
    </row>
    <row r="67" spans="1:9" x14ac:dyDescent="0.45">
      <c r="A67" s="71">
        <v>2067</v>
      </c>
      <c r="B67" s="72">
        <v>799</v>
      </c>
      <c r="C67" s="72" t="s">
        <v>262</v>
      </c>
      <c r="D67" s="72" t="s">
        <v>362</v>
      </c>
      <c r="E67" s="72" t="s">
        <v>366</v>
      </c>
      <c r="F67" s="72" t="s">
        <v>399</v>
      </c>
      <c r="G67" s="72" t="s">
        <v>399</v>
      </c>
      <c r="H67" s="72" t="s">
        <v>399</v>
      </c>
      <c r="I67" s="85">
        <v>-12623.25</v>
      </c>
    </row>
    <row r="68" spans="1:9" x14ac:dyDescent="0.45">
      <c r="A68" s="71">
        <v>2074</v>
      </c>
      <c r="B68" s="72">
        <v>802</v>
      </c>
      <c r="C68" s="72" t="s">
        <v>263</v>
      </c>
      <c r="D68" s="72" t="s">
        <v>363</v>
      </c>
      <c r="E68" s="72" t="s">
        <v>367</v>
      </c>
      <c r="F68" s="72" t="s">
        <v>400</v>
      </c>
      <c r="G68" s="72" t="s">
        <v>400</v>
      </c>
      <c r="H68" s="72" t="s">
        <v>400</v>
      </c>
      <c r="I68" s="85">
        <v>-2110.5</v>
      </c>
    </row>
    <row r="69" spans="1:9" x14ac:dyDescent="0.45">
      <c r="A69" s="71">
        <v>2080</v>
      </c>
      <c r="B69" s="72">
        <v>805</v>
      </c>
      <c r="C69" s="72" t="s">
        <v>97</v>
      </c>
      <c r="D69" s="72" t="s">
        <v>70</v>
      </c>
      <c r="E69" s="72" t="s">
        <v>71</v>
      </c>
      <c r="F69" s="72" t="s">
        <v>148</v>
      </c>
      <c r="G69" s="72" t="s">
        <v>148</v>
      </c>
      <c r="H69" s="72" t="s">
        <v>148</v>
      </c>
      <c r="I69" s="85">
        <v>-284.8</v>
      </c>
    </row>
    <row r="70" spans="1:9" x14ac:dyDescent="0.45">
      <c r="A70" s="71">
        <v>2092</v>
      </c>
      <c r="B70" s="72">
        <v>808</v>
      </c>
      <c r="C70" s="72" t="s">
        <v>264</v>
      </c>
      <c r="D70" s="72" t="s">
        <v>364</v>
      </c>
      <c r="E70" s="72" t="s">
        <v>368</v>
      </c>
      <c r="F70" s="72" t="s">
        <v>148</v>
      </c>
      <c r="G70" s="72" t="s">
        <v>148</v>
      </c>
      <c r="H70" s="72" t="s">
        <v>148</v>
      </c>
      <c r="I70" s="85">
        <v>-3161.2</v>
      </c>
    </row>
    <row r="71" spans="1:9" x14ac:dyDescent="0.45">
      <c r="A71" s="71">
        <v>2099</v>
      </c>
      <c r="B71" s="72">
        <v>811</v>
      </c>
      <c r="C71" s="72" t="s">
        <v>265</v>
      </c>
      <c r="D71" s="72" t="s">
        <v>361</v>
      </c>
      <c r="E71" s="72" t="s">
        <v>365</v>
      </c>
      <c r="F71" s="72" t="s">
        <v>401</v>
      </c>
      <c r="G71" s="72" t="s">
        <v>401</v>
      </c>
      <c r="H71" s="72" t="s">
        <v>401</v>
      </c>
      <c r="I71" s="85">
        <v>-625.5</v>
      </c>
    </row>
    <row r="72" spans="1:9" x14ac:dyDescent="0.45">
      <c r="A72" s="71">
        <v>2111</v>
      </c>
      <c r="B72" s="72">
        <v>814</v>
      </c>
      <c r="C72" s="72" t="s">
        <v>98</v>
      </c>
      <c r="D72" s="72" t="s">
        <v>70</v>
      </c>
      <c r="E72" s="72" t="s">
        <v>71</v>
      </c>
      <c r="F72" s="72" t="s">
        <v>149</v>
      </c>
      <c r="G72" s="72" t="s">
        <v>149</v>
      </c>
      <c r="H72" s="72" t="s">
        <v>149</v>
      </c>
      <c r="I72" s="85">
        <v>-9388.9</v>
      </c>
    </row>
    <row r="73" spans="1:9" x14ac:dyDescent="0.45">
      <c r="A73" s="71">
        <v>2120</v>
      </c>
      <c r="B73" s="72">
        <v>817</v>
      </c>
      <c r="C73" s="72" t="s">
        <v>266</v>
      </c>
      <c r="D73" s="72" t="s">
        <v>363</v>
      </c>
      <c r="E73" s="72" t="s">
        <v>367</v>
      </c>
      <c r="F73" s="72" t="s">
        <v>402</v>
      </c>
      <c r="G73" s="72" t="s">
        <v>402</v>
      </c>
      <c r="H73" s="72" t="s">
        <v>402</v>
      </c>
      <c r="I73" s="85">
        <v>-2202</v>
      </c>
    </row>
    <row r="74" spans="1:9" x14ac:dyDescent="0.45">
      <c r="A74" s="71">
        <v>2128</v>
      </c>
      <c r="B74" s="72">
        <v>820</v>
      </c>
      <c r="C74" s="72" t="s">
        <v>99</v>
      </c>
      <c r="D74" s="72" t="s">
        <v>70</v>
      </c>
      <c r="E74" s="72" t="s">
        <v>71</v>
      </c>
      <c r="F74" s="72" t="s">
        <v>150</v>
      </c>
      <c r="G74" s="72" t="s">
        <v>150</v>
      </c>
      <c r="H74" s="72" t="s">
        <v>150</v>
      </c>
      <c r="I74" s="85">
        <v>-1113.3</v>
      </c>
    </row>
    <row r="75" spans="1:9" x14ac:dyDescent="0.45">
      <c r="A75" s="71">
        <v>2135</v>
      </c>
      <c r="B75" s="72">
        <v>823</v>
      </c>
      <c r="C75" s="72" t="s">
        <v>267</v>
      </c>
      <c r="D75" s="72" t="s">
        <v>361</v>
      </c>
      <c r="E75" s="72" t="s">
        <v>365</v>
      </c>
      <c r="F75" s="72" t="s">
        <v>403</v>
      </c>
      <c r="G75" s="72" t="s">
        <v>403</v>
      </c>
      <c r="H75" s="72" t="s">
        <v>403</v>
      </c>
      <c r="I75" s="85">
        <v>-133.5</v>
      </c>
    </row>
    <row r="76" spans="1:9" x14ac:dyDescent="0.45">
      <c r="A76" s="71">
        <v>2141</v>
      </c>
      <c r="B76" s="72">
        <v>826</v>
      </c>
      <c r="C76" s="72" t="s">
        <v>100</v>
      </c>
      <c r="D76" s="72" t="s">
        <v>70</v>
      </c>
      <c r="E76" s="72" t="s">
        <v>71</v>
      </c>
      <c r="F76" s="72" t="s">
        <v>151</v>
      </c>
      <c r="G76" s="72" t="s">
        <v>151</v>
      </c>
      <c r="H76" s="72" t="s">
        <v>151</v>
      </c>
      <c r="I76" s="85">
        <v>-250.2</v>
      </c>
    </row>
    <row r="77" spans="1:9" x14ac:dyDescent="0.45">
      <c r="A77" s="71">
        <v>2148</v>
      </c>
      <c r="B77" s="72">
        <v>829</v>
      </c>
      <c r="C77" s="72" t="s">
        <v>268</v>
      </c>
      <c r="D77" s="72" t="s">
        <v>363</v>
      </c>
      <c r="E77" s="72" t="s">
        <v>367</v>
      </c>
      <c r="F77" s="72" t="s">
        <v>404</v>
      </c>
      <c r="G77" s="72" t="s">
        <v>404</v>
      </c>
      <c r="H77" s="72" t="s">
        <v>404</v>
      </c>
      <c r="I77" s="85">
        <v>-308.25</v>
      </c>
    </row>
    <row r="78" spans="1:9" x14ac:dyDescent="0.45">
      <c r="A78" s="71">
        <v>2161</v>
      </c>
      <c r="B78" s="72">
        <v>832</v>
      </c>
      <c r="C78" s="72" t="s">
        <v>269</v>
      </c>
      <c r="D78" s="72" t="s">
        <v>362</v>
      </c>
      <c r="E78" s="72" t="s">
        <v>366</v>
      </c>
      <c r="F78" s="72" t="s">
        <v>405</v>
      </c>
      <c r="G78" s="72" t="s">
        <v>405</v>
      </c>
      <c r="H78" s="72" t="s">
        <v>405</v>
      </c>
      <c r="I78" s="85">
        <v>-13248.75</v>
      </c>
    </row>
    <row r="79" spans="1:9" x14ac:dyDescent="0.45">
      <c r="A79" s="71">
        <v>2174</v>
      </c>
      <c r="B79" s="72">
        <v>835</v>
      </c>
      <c r="C79" s="72" t="s">
        <v>270</v>
      </c>
      <c r="D79" s="72" t="s">
        <v>361</v>
      </c>
      <c r="E79" s="72" t="s">
        <v>365</v>
      </c>
      <c r="F79" s="72" t="s">
        <v>406</v>
      </c>
      <c r="G79" s="72" t="s">
        <v>406</v>
      </c>
      <c r="H79" s="72" t="s">
        <v>406</v>
      </c>
      <c r="I79" s="85">
        <v>-13248.75</v>
      </c>
    </row>
    <row r="80" spans="1:9" x14ac:dyDescent="0.45">
      <c r="A80" s="71">
        <v>2181</v>
      </c>
      <c r="B80" s="72">
        <v>838</v>
      </c>
      <c r="C80" s="72" t="s">
        <v>271</v>
      </c>
      <c r="D80" s="72" t="s">
        <v>363</v>
      </c>
      <c r="E80" s="72" t="s">
        <v>367</v>
      </c>
      <c r="F80" s="72" t="s">
        <v>407</v>
      </c>
      <c r="G80" s="72" t="s">
        <v>407</v>
      </c>
      <c r="H80" s="72" t="s">
        <v>407</v>
      </c>
      <c r="I80" s="85">
        <v>-1758.75</v>
      </c>
    </row>
    <row r="81" spans="1:9" x14ac:dyDescent="0.45">
      <c r="A81" s="71">
        <v>2195</v>
      </c>
      <c r="B81" s="72">
        <v>841</v>
      </c>
      <c r="C81" s="72" t="s">
        <v>272</v>
      </c>
      <c r="D81" s="72" t="s">
        <v>364</v>
      </c>
      <c r="E81" s="72" t="s">
        <v>368</v>
      </c>
      <c r="F81" s="72" t="s">
        <v>407</v>
      </c>
      <c r="G81" s="72" t="s">
        <v>407</v>
      </c>
      <c r="H81" s="72" t="s">
        <v>407</v>
      </c>
      <c r="I81" s="85">
        <v>-2991</v>
      </c>
    </row>
    <row r="82" spans="1:9" x14ac:dyDescent="0.45">
      <c r="A82" s="71">
        <v>2202</v>
      </c>
      <c r="B82" s="72">
        <v>844</v>
      </c>
      <c r="C82" s="72" t="s">
        <v>273</v>
      </c>
      <c r="D82" s="72" t="s">
        <v>361</v>
      </c>
      <c r="E82" s="72" t="s">
        <v>365</v>
      </c>
      <c r="F82" s="72" t="s">
        <v>152</v>
      </c>
      <c r="G82" s="72" t="s">
        <v>152</v>
      </c>
      <c r="H82" s="72" t="s">
        <v>152</v>
      </c>
      <c r="I82" s="85">
        <v>-625.5</v>
      </c>
    </row>
    <row r="83" spans="1:9" x14ac:dyDescent="0.45">
      <c r="A83" s="71">
        <v>2212</v>
      </c>
      <c r="B83" s="72">
        <v>847</v>
      </c>
      <c r="C83" s="72" t="s">
        <v>101</v>
      </c>
      <c r="D83" s="72" t="s">
        <v>70</v>
      </c>
      <c r="E83" s="72" t="s">
        <v>71</v>
      </c>
      <c r="F83" s="72" t="s">
        <v>152</v>
      </c>
      <c r="G83" s="72" t="s">
        <v>152</v>
      </c>
      <c r="H83" s="72" t="s">
        <v>152</v>
      </c>
      <c r="I83" s="85">
        <v>-8528.6</v>
      </c>
    </row>
    <row r="84" spans="1:9" x14ac:dyDescent="0.45">
      <c r="A84" s="71">
        <v>2221</v>
      </c>
      <c r="B84" s="72">
        <v>850</v>
      </c>
      <c r="C84" s="72" t="s">
        <v>274</v>
      </c>
      <c r="D84" s="72" t="s">
        <v>363</v>
      </c>
      <c r="E84" s="72" t="s">
        <v>367</v>
      </c>
      <c r="F84" s="72" t="s">
        <v>153</v>
      </c>
      <c r="G84" s="72" t="s">
        <v>153</v>
      </c>
      <c r="H84" s="72" t="s">
        <v>153</v>
      </c>
      <c r="I84" s="85">
        <v>-1676.5</v>
      </c>
    </row>
    <row r="85" spans="1:9" x14ac:dyDescent="0.45">
      <c r="A85" s="71">
        <v>2231</v>
      </c>
      <c r="B85" s="72">
        <v>853</v>
      </c>
      <c r="C85" s="72" t="s">
        <v>102</v>
      </c>
      <c r="D85" s="72" t="s">
        <v>70</v>
      </c>
      <c r="E85" s="72" t="s">
        <v>71</v>
      </c>
      <c r="F85" s="72" t="s">
        <v>153</v>
      </c>
      <c r="G85" s="72" t="s">
        <v>153</v>
      </c>
      <c r="H85" s="72" t="s">
        <v>153</v>
      </c>
      <c r="I85" s="85">
        <v>-2977.2</v>
      </c>
    </row>
    <row r="86" spans="1:9" x14ac:dyDescent="0.45">
      <c r="A86" s="71">
        <v>2237</v>
      </c>
      <c r="B86" s="72">
        <v>856</v>
      </c>
      <c r="C86" s="72" t="s">
        <v>103</v>
      </c>
      <c r="D86" s="72" t="s">
        <v>70</v>
      </c>
      <c r="E86" s="72" t="s">
        <v>71</v>
      </c>
      <c r="F86" s="72" t="s">
        <v>154</v>
      </c>
      <c r="G86" s="72" t="s">
        <v>154</v>
      </c>
      <c r="H86" s="72" t="s">
        <v>154</v>
      </c>
      <c r="I86" s="85">
        <v>-250.2</v>
      </c>
    </row>
    <row r="87" spans="1:9" x14ac:dyDescent="0.45">
      <c r="A87" s="71">
        <v>2244</v>
      </c>
      <c r="B87" s="72">
        <v>859</v>
      </c>
      <c r="C87" s="72" t="s">
        <v>275</v>
      </c>
      <c r="D87" s="72" t="s">
        <v>361</v>
      </c>
      <c r="E87" s="72" t="s">
        <v>365</v>
      </c>
      <c r="F87" s="72" t="s">
        <v>408</v>
      </c>
      <c r="G87" s="72" t="s">
        <v>408</v>
      </c>
      <c r="H87" s="72" t="s">
        <v>408</v>
      </c>
      <c r="I87" s="85">
        <v>-133.5</v>
      </c>
    </row>
    <row r="88" spans="1:9" x14ac:dyDescent="0.45">
      <c r="A88" s="71">
        <v>2251</v>
      </c>
      <c r="B88" s="72">
        <v>862</v>
      </c>
      <c r="C88" s="72" t="s">
        <v>276</v>
      </c>
      <c r="D88" s="72" t="s">
        <v>362</v>
      </c>
      <c r="E88" s="72" t="s">
        <v>366</v>
      </c>
      <c r="F88" s="72" t="s">
        <v>409</v>
      </c>
      <c r="G88" s="72" t="s">
        <v>409</v>
      </c>
      <c r="H88" s="72" t="s">
        <v>409</v>
      </c>
      <c r="I88" s="85">
        <v>-625.5</v>
      </c>
    </row>
    <row r="89" spans="1:9" x14ac:dyDescent="0.45">
      <c r="A89" s="71">
        <v>2257</v>
      </c>
      <c r="B89" s="72">
        <v>865</v>
      </c>
      <c r="C89" s="72" t="s">
        <v>104</v>
      </c>
      <c r="D89" s="72" t="s">
        <v>70</v>
      </c>
      <c r="E89" s="72" t="s">
        <v>71</v>
      </c>
      <c r="F89" s="72" t="s">
        <v>155</v>
      </c>
      <c r="G89" s="72" t="s">
        <v>155</v>
      </c>
      <c r="H89" s="72" t="s">
        <v>155</v>
      </c>
      <c r="I89" s="85">
        <v>-125.1</v>
      </c>
    </row>
    <row r="90" spans="1:9" x14ac:dyDescent="0.45">
      <c r="A90" s="71">
        <v>2264</v>
      </c>
      <c r="B90" s="72">
        <v>868</v>
      </c>
      <c r="C90" s="72" t="s">
        <v>277</v>
      </c>
      <c r="D90" s="72" t="s">
        <v>363</v>
      </c>
      <c r="E90" s="72" t="s">
        <v>367</v>
      </c>
      <c r="F90" s="72" t="s">
        <v>410</v>
      </c>
      <c r="G90" s="72" t="s">
        <v>410</v>
      </c>
      <c r="H90" s="72" t="s">
        <v>410</v>
      </c>
      <c r="I90" s="85">
        <v>-308.25</v>
      </c>
    </row>
    <row r="91" spans="1:9" x14ac:dyDescent="0.45">
      <c r="A91" s="71">
        <v>2270</v>
      </c>
      <c r="B91" s="72">
        <v>871</v>
      </c>
      <c r="C91" s="72" t="s">
        <v>278</v>
      </c>
      <c r="D91" s="72" t="s">
        <v>364</v>
      </c>
      <c r="E91" s="72" t="s">
        <v>368</v>
      </c>
      <c r="F91" s="72" t="s">
        <v>411</v>
      </c>
      <c r="G91" s="72" t="s">
        <v>411</v>
      </c>
      <c r="H91" s="72" t="s">
        <v>411</v>
      </c>
      <c r="I91" s="85">
        <v>-250.2</v>
      </c>
    </row>
    <row r="92" spans="1:9" x14ac:dyDescent="0.45">
      <c r="A92" s="71">
        <v>2281</v>
      </c>
      <c r="B92" s="72">
        <v>874</v>
      </c>
      <c r="C92" s="72" t="s">
        <v>279</v>
      </c>
      <c r="D92" s="72" t="s">
        <v>361</v>
      </c>
      <c r="E92" s="72" t="s">
        <v>365</v>
      </c>
      <c r="F92" s="72" t="s">
        <v>412</v>
      </c>
      <c r="G92" s="72" t="s">
        <v>412</v>
      </c>
      <c r="H92" s="72" t="s">
        <v>412</v>
      </c>
      <c r="I92" s="85">
        <v>-1713.38</v>
      </c>
    </row>
    <row r="93" spans="1:9" x14ac:dyDescent="0.45">
      <c r="A93" s="71">
        <v>2292</v>
      </c>
      <c r="B93" s="72">
        <v>877</v>
      </c>
      <c r="C93" s="72" t="s">
        <v>280</v>
      </c>
      <c r="D93" s="72" t="s">
        <v>362</v>
      </c>
      <c r="E93" s="72" t="s">
        <v>366</v>
      </c>
      <c r="F93" s="72" t="s">
        <v>412</v>
      </c>
      <c r="G93" s="72" t="s">
        <v>412</v>
      </c>
      <c r="H93" s="72" t="s">
        <v>412</v>
      </c>
      <c r="I93" s="85">
        <v>-9712.25</v>
      </c>
    </row>
    <row r="94" spans="1:9" x14ac:dyDescent="0.45">
      <c r="A94" s="71">
        <v>2299</v>
      </c>
      <c r="B94" s="72">
        <v>880</v>
      </c>
      <c r="C94" s="72" t="s">
        <v>281</v>
      </c>
      <c r="D94" s="72" t="s">
        <v>363</v>
      </c>
      <c r="E94" s="72" t="s">
        <v>367</v>
      </c>
      <c r="F94" s="72" t="s">
        <v>413</v>
      </c>
      <c r="G94" s="72" t="s">
        <v>413</v>
      </c>
      <c r="H94" s="72" t="s">
        <v>413</v>
      </c>
      <c r="I94" s="85">
        <v>-2462.25</v>
      </c>
    </row>
    <row r="95" spans="1:9" x14ac:dyDescent="0.45">
      <c r="A95" s="71">
        <v>2305</v>
      </c>
      <c r="B95" s="72">
        <v>883</v>
      </c>
      <c r="C95" s="72" t="s">
        <v>105</v>
      </c>
      <c r="D95" s="72" t="s">
        <v>70</v>
      </c>
      <c r="E95" s="72" t="s">
        <v>71</v>
      </c>
      <c r="F95" s="72" t="s">
        <v>156</v>
      </c>
      <c r="G95" s="72" t="s">
        <v>156</v>
      </c>
      <c r="H95" s="72" t="s">
        <v>156</v>
      </c>
      <c r="I95" s="85">
        <v>-284.8</v>
      </c>
    </row>
    <row r="96" spans="1:9" x14ac:dyDescent="0.45">
      <c r="A96" s="71">
        <v>2317</v>
      </c>
      <c r="B96" s="72">
        <v>886</v>
      </c>
      <c r="C96" s="72" t="s">
        <v>282</v>
      </c>
      <c r="D96" s="72" t="s">
        <v>364</v>
      </c>
      <c r="E96" s="72" t="s">
        <v>368</v>
      </c>
      <c r="F96" s="72" t="s">
        <v>156</v>
      </c>
      <c r="G96" s="72" t="s">
        <v>156</v>
      </c>
      <c r="H96" s="72" t="s">
        <v>156</v>
      </c>
      <c r="I96" s="85">
        <v>-2494.1999999999998</v>
      </c>
    </row>
    <row r="97" spans="1:9" x14ac:dyDescent="0.45">
      <c r="A97" s="71">
        <v>2324</v>
      </c>
      <c r="B97" s="72">
        <v>889</v>
      </c>
      <c r="C97" s="72" t="s">
        <v>283</v>
      </c>
      <c r="D97" s="72" t="s">
        <v>361</v>
      </c>
      <c r="E97" s="72" t="s">
        <v>365</v>
      </c>
      <c r="F97" s="72" t="s">
        <v>414</v>
      </c>
      <c r="G97" s="72" t="s">
        <v>414</v>
      </c>
      <c r="H97" s="72" t="s">
        <v>414</v>
      </c>
      <c r="I97" s="85">
        <v>-625.5</v>
      </c>
    </row>
    <row r="98" spans="1:9" x14ac:dyDescent="0.45">
      <c r="A98" s="71">
        <v>2336</v>
      </c>
      <c r="B98" s="72">
        <v>892</v>
      </c>
      <c r="C98" s="72" t="s">
        <v>106</v>
      </c>
      <c r="D98" s="72" t="s">
        <v>70</v>
      </c>
      <c r="E98" s="72" t="s">
        <v>71</v>
      </c>
      <c r="F98" s="72" t="s">
        <v>157</v>
      </c>
      <c r="G98" s="72" t="s">
        <v>157</v>
      </c>
      <c r="H98" s="72" t="s">
        <v>157</v>
      </c>
      <c r="I98" s="85">
        <v>-6811.7</v>
      </c>
    </row>
    <row r="99" spans="1:9" x14ac:dyDescent="0.45">
      <c r="A99" s="71">
        <v>2345</v>
      </c>
      <c r="B99" s="72">
        <v>895</v>
      </c>
      <c r="C99" s="72" t="s">
        <v>284</v>
      </c>
      <c r="D99" s="72" t="s">
        <v>363</v>
      </c>
      <c r="E99" s="72" t="s">
        <v>367</v>
      </c>
      <c r="F99" s="72" t="s">
        <v>415</v>
      </c>
      <c r="G99" s="72" t="s">
        <v>415</v>
      </c>
      <c r="H99" s="72" t="s">
        <v>415</v>
      </c>
      <c r="I99" s="85">
        <v>-1363.75</v>
      </c>
    </row>
    <row r="100" spans="1:9" x14ac:dyDescent="0.45">
      <c r="A100" s="71">
        <v>2353</v>
      </c>
      <c r="B100" s="72">
        <v>898</v>
      </c>
      <c r="C100" s="72" t="s">
        <v>107</v>
      </c>
      <c r="D100" s="72" t="s">
        <v>70</v>
      </c>
      <c r="E100" s="72" t="s">
        <v>71</v>
      </c>
      <c r="F100" s="72" t="s">
        <v>158</v>
      </c>
      <c r="G100" s="72" t="s">
        <v>158</v>
      </c>
      <c r="H100" s="72" t="s">
        <v>158</v>
      </c>
      <c r="I100" s="85">
        <v>-741.6</v>
      </c>
    </row>
    <row r="101" spans="1:9" x14ac:dyDescent="0.45">
      <c r="A101" s="71">
        <v>2360</v>
      </c>
      <c r="B101" s="72">
        <v>901</v>
      </c>
      <c r="C101" s="72" t="s">
        <v>285</v>
      </c>
      <c r="D101" s="72" t="s">
        <v>361</v>
      </c>
      <c r="E101" s="72" t="s">
        <v>365</v>
      </c>
      <c r="F101" s="72" t="s">
        <v>416</v>
      </c>
      <c r="G101" s="72" t="s">
        <v>416</v>
      </c>
      <c r="H101" s="72" t="s">
        <v>416</v>
      </c>
      <c r="I101" s="85">
        <v>-133.5</v>
      </c>
    </row>
    <row r="102" spans="1:9" x14ac:dyDescent="0.45">
      <c r="A102" s="71">
        <v>2367</v>
      </c>
      <c r="B102" s="72">
        <v>904</v>
      </c>
      <c r="C102" s="72" t="s">
        <v>286</v>
      </c>
      <c r="D102" s="72" t="s">
        <v>362</v>
      </c>
      <c r="E102" s="72" t="s">
        <v>366</v>
      </c>
      <c r="F102" s="72" t="s">
        <v>417</v>
      </c>
      <c r="G102" s="72" t="s">
        <v>417</v>
      </c>
      <c r="H102" s="72" t="s">
        <v>417</v>
      </c>
      <c r="I102" s="85">
        <v>-625.5</v>
      </c>
    </row>
    <row r="103" spans="1:9" x14ac:dyDescent="0.45">
      <c r="A103" s="71">
        <v>2373</v>
      </c>
      <c r="B103" s="72">
        <v>907</v>
      </c>
      <c r="C103" s="72" t="s">
        <v>108</v>
      </c>
      <c r="D103" s="72" t="s">
        <v>70</v>
      </c>
      <c r="E103" s="72" t="s">
        <v>71</v>
      </c>
      <c r="F103" s="72" t="s">
        <v>159</v>
      </c>
      <c r="G103" s="72" t="s">
        <v>159</v>
      </c>
      <c r="H103" s="72" t="s">
        <v>159</v>
      </c>
      <c r="I103" s="85">
        <v>-125.1</v>
      </c>
    </row>
    <row r="104" spans="1:9" x14ac:dyDescent="0.45">
      <c r="A104" s="71">
        <v>2380</v>
      </c>
      <c r="B104" s="72">
        <v>910</v>
      </c>
      <c r="C104" s="72" t="s">
        <v>287</v>
      </c>
      <c r="D104" s="72" t="s">
        <v>363</v>
      </c>
      <c r="E104" s="72" t="s">
        <v>367</v>
      </c>
      <c r="F104" s="72" t="s">
        <v>418</v>
      </c>
      <c r="G104" s="72" t="s">
        <v>418</v>
      </c>
      <c r="H104" s="72" t="s">
        <v>418</v>
      </c>
      <c r="I104" s="85">
        <v>-308.25</v>
      </c>
    </row>
    <row r="105" spans="1:9" x14ac:dyDescent="0.45">
      <c r="A105" s="71">
        <v>2386</v>
      </c>
      <c r="B105" s="72">
        <v>913</v>
      </c>
      <c r="C105" s="72" t="s">
        <v>288</v>
      </c>
      <c r="D105" s="72" t="s">
        <v>364</v>
      </c>
      <c r="E105" s="72" t="s">
        <v>368</v>
      </c>
      <c r="F105" s="72" t="s">
        <v>419</v>
      </c>
      <c r="G105" s="72" t="s">
        <v>419</v>
      </c>
      <c r="H105" s="72" t="s">
        <v>419</v>
      </c>
      <c r="I105" s="85">
        <v>-250.2</v>
      </c>
    </row>
    <row r="106" spans="1:9" x14ac:dyDescent="0.45">
      <c r="A106" s="71">
        <v>2397</v>
      </c>
      <c r="B106" s="72">
        <v>916</v>
      </c>
      <c r="C106" s="72" t="s">
        <v>289</v>
      </c>
      <c r="D106" s="72" t="s">
        <v>361</v>
      </c>
      <c r="E106" s="72" t="s">
        <v>365</v>
      </c>
      <c r="F106" s="72" t="s">
        <v>420</v>
      </c>
      <c r="G106" s="72" t="s">
        <v>420</v>
      </c>
      <c r="H106" s="72" t="s">
        <v>420</v>
      </c>
      <c r="I106" s="85">
        <v>-2026.13</v>
      </c>
    </row>
    <row r="107" spans="1:9" x14ac:dyDescent="0.45">
      <c r="A107" s="71">
        <v>2408</v>
      </c>
      <c r="B107" s="72">
        <v>919</v>
      </c>
      <c r="C107" s="72" t="s">
        <v>290</v>
      </c>
      <c r="D107" s="72" t="s">
        <v>362</v>
      </c>
      <c r="E107" s="72" t="s">
        <v>366</v>
      </c>
      <c r="F107" s="72" t="s">
        <v>420</v>
      </c>
      <c r="G107" s="72" t="s">
        <v>420</v>
      </c>
      <c r="H107" s="72" t="s">
        <v>420</v>
      </c>
      <c r="I107" s="85">
        <v>-10845.63</v>
      </c>
    </row>
    <row r="108" spans="1:9" x14ac:dyDescent="0.45">
      <c r="A108" s="71">
        <v>2415</v>
      </c>
      <c r="B108" s="72">
        <v>922</v>
      </c>
      <c r="C108" s="72" t="s">
        <v>291</v>
      </c>
      <c r="D108" s="72" t="s">
        <v>363</v>
      </c>
      <c r="E108" s="72" t="s">
        <v>367</v>
      </c>
      <c r="F108" s="72" t="s">
        <v>421</v>
      </c>
      <c r="G108" s="72" t="s">
        <v>421</v>
      </c>
      <c r="H108" s="72" t="s">
        <v>421</v>
      </c>
      <c r="I108" s="85">
        <v>-2462.25</v>
      </c>
    </row>
    <row r="109" spans="1:9" x14ac:dyDescent="0.45">
      <c r="A109" s="71">
        <v>2421</v>
      </c>
      <c r="B109" s="72">
        <v>925</v>
      </c>
      <c r="C109" s="72" t="s">
        <v>109</v>
      </c>
      <c r="D109" s="72" t="s">
        <v>70</v>
      </c>
      <c r="E109" s="72" t="s">
        <v>71</v>
      </c>
      <c r="F109" s="72" t="s">
        <v>160</v>
      </c>
      <c r="G109" s="72" t="s">
        <v>160</v>
      </c>
      <c r="H109" s="72" t="s">
        <v>160</v>
      </c>
      <c r="I109" s="85">
        <v>-249.2</v>
      </c>
    </row>
    <row r="110" spans="1:9" x14ac:dyDescent="0.45">
      <c r="A110" s="71">
        <v>2433</v>
      </c>
      <c r="B110" s="72">
        <v>928</v>
      </c>
      <c r="C110" s="72" t="s">
        <v>292</v>
      </c>
      <c r="D110" s="72" t="s">
        <v>364</v>
      </c>
      <c r="E110" s="72" t="s">
        <v>368</v>
      </c>
      <c r="F110" s="72" t="s">
        <v>160</v>
      </c>
      <c r="G110" s="72" t="s">
        <v>160</v>
      </c>
      <c r="H110" s="72" t="s">
        <v>160</v>
      </c>
      <c r="I110" s="85">
        <v>-2864.1</v>
      </c>
    </row>
    <row r="111" spans="1:9" x14ac:dyDescent="0.45">
      <c r="A111" s="71">
        <v>2440</v>
      </c>
      <c r="B111" s="72">
        <v>931</v>
      </c>
      <c r="C111" s="72" t="s">
        <v>293</v>
      </c>
      <c r="D111" s="72" t="s">
        <v>361</v>
      </c>
      <c r="E111" s="72" t="s">
        <v>365</v>
      </c>
      <c r="F111" s="72" t="s">
        <v>422</v>
      </c>
      <c r="G111" s="72" t="s">
        <v>422</v>
      </c>
      <c r="H111" s="72" t="s">
        <v>422</v>
      </c>
      <c r="I111" s="85">
        <v>-625.5</v>
      </c>
    </row>
    <row r="112" spans="1:9" x14ac:dyDescent="0.45">
      <c r="A112" s="71">
        <v>2452</v>
      </c>
      <c r="B112" s="72">
        <v>934</v>
      </c>
      <c r="C112" s="72" t="s">
        <v>110</v>
      </c>
      <c r="D112" s="72" t="s">
        <v>70</v>
      </c>
      <c r="E112" s="72" t="s">
        <v>71</v>
      </c>
      <c r="F112" s="72" t="s">
        <v>161</v>
      </c>
      <c r="G112" s="72" t="s">
        <v>161</v>
      </c>
      <c r="H112" s="72" t="s">
        <v>161</v>
      </c>
      <c r="I112" s="85">
        <v>-8492.9</v>
      </c>
    </row>
    <row r="113" spans="1:9" x14ac:dyDescent="0.45">
      <c r="A113" s="71">
        <v>2461</v>
      </c>
      <c r="B113" s="72">
        <v>937</v>
      </c>
      <c r="C113" s="72" t="s">
        <v>294</v>
      </c>
      <c r="D113" s="72" t="s">
        <v>363</v>
      </c>
      <c r="E113" s="72" t="s">
        <v>367</v>
      </c>
      <c r="F113" s="72" t="s">
        <v>423</v>
      </c>
      <c r="G113" s="72" t="s">
        <v>423</v>
      </c>
      <c r="H113" s="72" t="s">
        <v>423</v>
      </c>
      <c r="I113" s="85">
        <v>-2045.63</v>
      </c>
    </row>
    <row r="114" spans="1:9" x14ac:dyDescent="0.45">
      <c r="A114" s="71">
        <v>2469</v>
      </c>
      <c r="B114" s="72">
        <v>940</v>
      </c>
      <c r="C114" s="72" t="s">
        <v>111</v>
      </c>
      <c r="D114" s="72" t="s">
        <v>70</v>
      </c>
      <c r="E114" s="72" t="s">
        <v>71</v>
      </c>
      <c r="F114" s="72" t="s">
        <v>162</v>
      </c>
      <c r="G114" s="72" t="s">
        <v>162</v>
      </c>
      <c r="H114" s="72" t="s">
        <v>162</v>
      </c>
      <c r="I114" s="85">
        <v>-988.2</v>
      </c>
    </row>
    <row r="115" spans="1:9" x14ac:dyDescent="0.45">
      <c r="A115" s="71">
        <v>2476</v>
      </c>
      <c r="B115" s="72">
        <v>943</v>
      </c>
      <c r="C115" s="72" t="s">
        <v>295</v>
      </c>
      <c r="D115" s="72" t="s">
        <v>361</v>
      </c>
      <c r="E115" s="72" t="s">
        <v>365</v>
      </c>
      <c r="F115" s="72" t="s">
        <v>424</v>
      </c>
      <c r="G115" s="72" t="s">
        <v>424</v>
      </c>
      <c r="H115" s="72" t="s">
        <v>424</v>
      </c>
      <c r="I115" s="85">
        <v>-89</v>
      </c>
    </row>
    <row r="116" spans="1:9" x14ac:dyDescent="0.45">
      <c r="A116" s="71">
        <v>2482</v>
      </c>
      <c r="B116" s="72">
        <v>946</v>
      </c>
      <c r="C116" s="72" t="s">
        <v>112</v>
      </c>
      <c r="D116" s="72" t="s">
        <v>70</v>
      </c>
      <c r="E116" s="72" t="s">
        <v>71</v>
      </c>
      <c r="F116" s="72" t="s">
        <v>163</v>
      </c>
      <c r="G116" s="72" t="s">
        <v>163</v>
      </c>
      <c r="H116" s="72" t="s">
        <v>163</v>
      </c>
      <c r="I116" s="85">
        <v>-125.1</v>
      </c>
    </row>
    <row r="117" spans="1:9" x14ac:dyDescent="0.45">
      <c r="A117" s="71">
        <v>2489</v>
      </c>
      <c r="B117" s="72">
        <v>949</v>
      </c>
      <c r="C117" s="72" t="s">
        <v>296</v>
      </c>
      <c r="D117" s="72" t="s">
        <v>363</v>
      </c>
      <c r="E117" s="72" t="s">
        <v>367</v>
      </c>
      <c r="F117" s="72" t="s">
        <v>425</v>
      </c>
      <c r="G117" s="72" t="s">
        <v>425</v>
      </c>
      <c r="H117" s="72" t="s">
        <v>425</v>
      </c>
      <c r="I117" s="85">
        <v>-154.13</v>
      </c>
    </row>
    <row r="118" spans="1:9" x14ac:dyDescent="0.45">
      <c r="A118" s="71">
        <v>2502</v>
      </c>
      <c r="B118" s="72">
        <v>952</v>
      </c>
      <c r="C118" s="72" t="s">
        <v>297</v>
      </c>
      <c r="D118" s="72" t="s">
        <v>362</v>
      </c>
      <c r="E118" s="72" t="s">
        <v>366</v>
      </c>
      <c r="F118" s="72" t="s">
        <v>426</v>
      </c>
      <c r="G118" s="72" t="s">
        <v>426</v>
      </c>
      <c r="H118" s="72" t="s">
        <v>426</v>
      </c>
      <c r="I118" s="85">
        <v>-9369.6299999999992</v>
      </c>
    </row>
    <row r="119" spans="1:9" x14ac:dyDescent="0.45">
      <c r="A119" s="71">
        <v>2513</v>
      </c>
      <c r="B119" s="72">
        <v>955</v>
      </c>
      <c r="C119" s="72" t="s">
        <v>298</v>
      </c>
      <c r="D119" s="72" t="s">
        <v>361</v>
      </c>
      <c r="E119" s="72" t="s">
        <v>365</v>
      </c>
      <c r="F119" s="72" t="s">
        <v>427</v>
      </c>
      <c r="G119" s="72" t="s">
        <v>427</v>
      </c>
      <c r="H119" s="72" t="s">
        <v>427</v>
      </c>
      <c r="I119" s="85">
        <v>-1246.5</v>
      </c>
    </row>
    <row r="120" spans="1:9" x14ac:dyDescent="0.45">
      <c r="A120" s="71">
        <v>2520</v>
      </c>
      <c r="B120" s="72">
        <v>958</v>
      </c>
      <c r="C120" s="72" t="s">
        <v>299</v>
      </c>
      <c r="D120" s="72" t="s">
        <v>363</v>
      </c>
      <c r="E120" s="72" t="s">
        <v>367</v>
      </c>
      <c r="F120" s="72" t="s">
        <v>428</v>
      </c>
      <c r="G120" s="72" t="s">
        <v>428</v>
      </c>
      <c r="H120" s="72" t="s">
        <v>428</v>
      </c>
      <c r="I120" s="85">
        <v>-1055.25</v>
      </c>
    </row>
    <row r="121" spans="1:9" x14ac:dyDescent="0.45">
      <c r="A121" s="71">
        <v>2534</v>
      </c>
      <c r="B121" s="72">
        <v>961</v>
      </c>
      <c r="C121" s="72" t="s">
        <v>300</v>
      </c>
      <c r="D121" s="72" t="s">
        <v>364</v>
      </c>
      <c r="E121" s="72" t="s">
        <v>368</v>
      </c>
      <c r="F121" s="72" t="s">
        <v>428</v>
      </c>
      <c r="G121" s="72" t="s">
        <v>428</v>
      </c>
      <c r="H121" s="72" t="s">
        <v>428</v>
      </c>
      <c r="I121" s="85">
        <v>-2075.6</v>
      </c>
    </row>
    <row r="122" spans="1:9" x14ac:dyDescent="0.45">
      <c r="A122" s="71">
        <v>2541</v>
      </c>
      <c r="B122" s="72">
        <v>964</v>
      </c>
      <c r="C122" s="72" t="s">
        <v>301</v>
      </c>
      <c r="D122" s="72" t="s">
        <v>361</v>
      </c>
      <c r="E122" s="72" t="s">
        <v>365</v>
      </c>
      <c r="F122" s="72" t="s">
        <v>164</v>
      </c>
      <c r="G122" s="72" t="s">
        <v>164</v>
      </c>
      <c r="H122" s="72" t="s">
        <v>164</v>
      </c>
      <c r="I122" s="85">
        <v>-312.75</v>
      </c>
    </row>
    <row r="123" spans="1:9" x14ac:dyDescent="0.45">
      <c r="A123" s="71">
        <v>2551</v>
      </c>
      <c r="B123" s="72">
        <v>967</v>
      </c>
      <c r="C123" s="72" t="s">
        <v>113</v>
      </c>
      <c r="D123" s="72" t="s">
        <v>70</v>
      </c>
      <c r="E123" s="72" t="s">
        <v>71</v>
      </c>
      <c r="F123" s="72" t="s">
        <v>164</v>
      </c>
      <c r="G123" s="72" t="s">
        <v>164</v>
      </c>
      <c r="H123" s="72" t="s">
        <v>164</v>
      </c>
      <c r="I123" s="85">
        <v>-5566.9</v>
      </c>
    </row>
    <row r="124" spans="1:9" x14ac:dyDescent="0.45">
      <c r="A124" s="71">
        <v>2560</v>
      </c>
      <c r="B124" s="72">
        <v>970</v>
      </c>
      <c r="C124" s="72" t="s">
        <v>302</v>
      </c>
      <c r="D124" s="72" t="s">
        <v>363</v>
      </c>
      <c r="E124" s="72" t="s">
        <v>367</v>
      </c>
      <c r="F124" s="72" t="s">
        <v>165</v>
      </c>
      <c r="G124" s="72" t="s">
        <v>165</v>
      </c>
      <c r="H124" s="72" t="s">
        <v>165</v>
      </c>
      <c r="I124" s="85">
        <v>-1520.13</v>
      </c>
    </row>
    <row r="125" spans="1:9" x14ac:dyDescent="0.45">
      <c r="A125" s="71">
        <v>2570</v>
      </c>
      <c r="B125" s="72">
        <v>973</v>
      </c>
      <c r="C125" s="72" t="s">
        <v>114</v>
      </c>
      <c r="D125" s="72" t="s">
        <v>70</v>
      </c>
      <c r="E125" s="72" t="s">
        <v>71</v>
      </c>
      <c r="F125" s="72" t="s">
        <v>165</v>
      </c>
      <c r="G125" s="72" t="s">
        <v>165</v>
      </c>
      <c r="H125" s="72" t="s">
        <v>165</v>
      </c>
      <c r="I125" s="85">
        <v>-1862.1</v>
      </c>
    </row>
    <row r="126" spans="1:9" x14ac:dyDescent="0.45">
      <c r="A126" s="71">
        <v>2576</v>
      </c>
      <c r="B126" s="72">
        <v>976</v>
      </c>
      <c r="C126" s="72" t="s">
        <v>115</v>
      </c>
      <c r="D126" s="72" t="s">
        <v>70</v>
      </c>
      <c r="E126" s="72" t="s">
        <v>71</v>
      </c>
      <c r="F126" s="72" t="s">
        <v>166</v>
      </c>
      <c r="G126" s="72" t="s">
        <v>166</v>
      </c>
      <c r="H126" s="72" t="s">
        <v>166</v>
      </c>
      <c r="I126" s="85">
        <v>-125.1</v>
      </c>
    </row>
    <row r="127" spans="1:9" x14ac:dyDescent="0.45">
      <c r="A127" s="71">
        <v>2583</v>
      </c>
      <c r="B127" s="72">
        <v>979</v>
      </c>
      <c r="C127" s="72" t="s">
        <v>303</v>
      </c>
      <c r="D127" s="72" t="s">
        <v>361</v>
      </c>
      <c r="E127" s="72" t="s">
        <v>365</v>
      </c>
      <c r="F127" s="72" t="s">
        <v>429</v>
      </c>
      <c r="G127" s="72" t="s">
        <v>429</v>
      </c>
      <c r="H127" s="72" t="s">
        <v>429</v>
      </c>
      <c r="I127" s="85">
        <v>-133.5</v>
      </c>
    </row>
    <row r="128" spans="1:9" x14ac:dyDescent="0.45">
      <c r="A128" s="71">
        <v>2590</v>
      </c>
      <c r="B128" s="72">
        <v>982</v>
      </c>
      <c r="C128" s="72" t="s">
        <v>304</v>
      </c>
      <c r="D128" s="72" t="s">
        <v>362</v>
      </c>
      <c r="E128" s="72" t="s">
        <v>366</v>
      </c>
      <c r="F128" s="72" t="s">
        <v>430</v>
      </c>
      <c r="G128" s="72" t="s">
        <v>430</v>
      </c>
      <c r="H128" s="72" t="s">
        <v>430</v>
      </c>
      <c r="I128" s="85">
        <v>-469.13</v>
      </c>
    </row>
    <row r="129" spans="1:9" x14ac:dyDescent="0.45">
      <c r="A129" s="71">
        <v>2596</v>
      </c>
      <c r="B129" s="72">
        <v>985</v>
      </c>
      <c r="C129" s="72" t="s">
        <v>116</v>
      </c>
      <c r="D129" s="72" t="s">
        <v>70</v>
      </c>
      <c r="E129" s="72" t="s">
        <v>71</v>
      </c>
      <c r="F129" s="72" t="s">
        <v>167</v>
      </c>
      <c r="G129" s="72" t="s">
        <v>167</v>
      </c>
      <c r="H129" s="72" t="s">
        <v>167</v>
      </c>
      <c r="I129" s="85">
        <v>-125.1</v>
      </c>
    </row>
    <row r="130" spans="1:9" x14ac:dyDescent="0.45">
      <c r="A130" s="71">
        <v>2603</v>
      </c>
      <c r="B130" s="72">
        <v>988</v>
      </c>
      <c r="C130" s="72" t="s">
        <v>305</v>
      </c>
      <c r="D130" s="72" t="s">
        <v>363</v>
      </c>
      <c r="E130" s="72" t="s">
        <v>367</v>
      </c>
      <c r="F130" s="72" t="s">
        <v>431</v>
      </c>
      <c r="G130" s="72" t="s">
        <v>431</v>
      </c>
      <c r="H130" s="72" t="s">
        <v>431</v>
      </c>
      <c r="I130" s="85">
        <v>-308.25</v>
      </c>
    </row>
    <row r="131" spans="1:9" x14ac:dyDescent="0.45">
      <c r="A131" s="71">
        <v>2609</v>
      </c>
      <c r="B131" s="72">
        <v>991</v>
      </c>
      <c r="C131" s="72" t="s">
        <v>306</v>
      </c>
      <c r="D131" s="72" t="s">
        <v>364</v>
      </c>
      <c r="E131" s="72" t="s">
        <v>368</v>
      </c>
      <c r="F131" s="72" t="s">
        <v>432</v>
      </c>
      <c r="G131" s="72" t="s">
        <v>432</v>
      </c>
      <c r="H131" s="72" t="s">
        <v>432</v>
      </c>
      <c r="I131" s="85">
        <v>-250.2</v>
      </c>
    </row>
    <row r="132" spans="1:9" x14ac:dyDescent="0.45">
      <c r="A132" s="71">
        <v>2620</v>
      </c>
      <c r="B132" s="72">
        <v>994</v>
      </c>
      <c r="C132" s="72" t="s">
        <v>307</v>
      </c>
      <c r="D132" s="72" t="s">
        <v>361</v>
      </c>
      <c r="E132" s="72" t="s">
        <v>365</v>
      </c>
      <c r="F132" s="72" t="s">
        <v>433</v>
      </c>
      <c r="G132" s="72" t="s">
        <v>433</v>
      </c>
      <c r="H132" s="72" t="s">
        <v>433</v>
      </c>
      <c r="I132" s="85">
        <v>-1402.88</v>
      </c>
    </row>
    <row r="133" spans="1:9" x14ac:dyDescent="0.45">
      <c r="A133" s="71">
        <v>2631</v>
      </c>
      <c r="B133" s="72">
        <v>997</v>
      </c>
      <c r="C133" s="72" t="s">
        <v>308</v>
      </c>
      <c r="D133" s="72" t="s">
        <v>362</v>
      </c>
      <c r="E133" s="72" t="s">
        <v>366</v>
      </c>
      <c r="F133" s="72" t="s">
        <v>433</v>
      </c>
      <c r="G133" s="72" t="s">
        <v>433</v>
      </c>
      <c r="H133" s="72" t="s">
        <v>433</v>
      </c>
      <c r="I133" s="85">
        <v>-8900.5</v>
      </c>
    </row>
    <row r="134" spans="1:9" x14ac:dyDescent="0.45">
      <c r="A134" s="71">
        <v>2638</v>
      </c>
      <c r="B134" s="72">
        <v>1000</v>
      </c>
      <c r="C134" s="72" t="s">
        <v>309</v>
      </c>
      <c r="D134" s="72" t="s">
        <v>363</v>
      </c>
      <c r="E134" s="72" t="s">
        <v>367</v>
      </c>
      <c r="F134" s="72" t="s">
        <v>434</v>
      </c>
      <c r="G134" s="72" t="s">
        <v>434</v>
      </c>
      <c r="H134" s="72" t="s">
        <v>434</v>
      </c>
      <c r="I134" s="85">
        <v>-3517.5</v>
      </c>
    </row>
    <row r="135" spans="1:9" x14ac:dyDescent="0.45">
      <c r="A135" s="71">
        <v>2644</v>
      </c>
      <c r="B135" s="72">
        <v>1003</v>
      </c>
      <c r="C135" s="72" t="s">
        <v>117</v>
      </c>
      <c r="D135" s="72" t="s">
        <v>70</v>
      </c>
      <c r="E135" s="72" t="s">
        <v>71</v>
      </c>
      <c r="F135" s="72" t="s">
        <v>168</v>
      </c>
      <c r="G135" s="72" t="s">
        <v>168</v>
      </c>
      <c r="H135" s="72" t="s">
        <v>168</v>
      </c>
      <c r="I135" s="85">
        <v>-249.2</v>
      </c>
    </row>
    <row r="136" spans="1:9" x14ac:dyDescent="0.45">
      <c r="A136" s="71">
        <v>2656</v>
      </c>
      <c r="B136" s="72">
        <v>1006</v>
      </c>
      <c r="C136" s="72" t="s">
        <v>310</v>
      </c>
      <c r="D136" s="72" t="s">
        <v>364</v>
      </c>
      <c r="E136" s="72" t="s">
        <v>368</v>
      </c>
      <c r="F136" s="72" t="s">
        <v>168</v>
      </c>
      <c r="G136" s="72" t="s">
        <v>168</v>
      </c>
      <c r="H136" s="72" t="s">
        <v>168</v>
      </c>
      <c r="I136" s="85">
        <v>-2320.4</v>
      </c>
    </row>
    <row r="137" spans="1:9" x14ac:dyDescent="0.45">
      <c r="A137" s="71">
        <v>2663</v>
      </c>
      <c r="B137" s="72">
        <v>1009</v>
      </c>
      <c r="C137" s="72" t="s">
        <v>311</v>
      </c>
      <c r="D137" s="72" t="s">
        <v>361</v>
      </c>
      <c r="E137" s="72" t="s">
        <v>365</v>
      </c>
      <c r="F137" s="72" t="s">
        <v>435</v>
      </c>
      <c r="G137" s="72" t="s">
        <v>435</v>
      </c>
      <c r="H137" s="72" t="s">
        <v>435</v>
      </c>
      <c r="I137" s="85">
        <v>-469.13</v>
      </c>
    </row>
    <row r="138" spans="1:9" x14ac:dyDescent="0.45">
      <c r="A138" s="71">
        <v>2675</v>
      </c>
      <c r="B138" s="72">
        <v>1012</v>
      </c>
      <c r="C138" s="72" t="s">
        <v>118</v>
      </c>
      <c r="D138" s="72" t="s">
        <v>70</v>
      </c>
      <c r="E138" s="72" t="s">
        <v>71</v>
      </c>
      <c r="F138" s="72" t="s">
        <v>169</v>
      </c>
      <c r="G138" s="72" t="s">
        <v>169</v>
      </c>
      <c r="H138" s="72" t="s">
        <v>169</v>
      </c>
      <c r="I138" s="85">
        <v>-7060.1</v>
      </c>
    </row>
    <row r="139" spans="1:9" x14ac:dyDescent="0.45">
      <c r="A139" s="71">
        <v>2684</v>
      </c>
      <c r="B139" s="72">
        <v>1015</v>
      </c>
      <c r="C139" s="72" t="s">
        <v>312</v>
      </c>
      <c r="D139" s="72" t="s">
        <v>363</v>
      </c>
      <c r="E139" s="72" t="s">
        <v>367</v>
      </c>
      <c r="F139" s="72" t="s">
        <v>436</v>
      </c>
      <c r="G139" s="72" t="s">
        <v>436</v>
      </c>
      <c r="H139" s="72" t="s">
        <v>436</v>
      </c>
      <c r="I139" s="85">
        <v>-1676.5</v>
      </c>
    </row>
    <row r="140" spans="1:9" x14ac:dyDescent="0.45">
      <c r="A140" s="71">
        <v>2692</v>
      </c>
      <c r="B140" s="72">
        <v>1018</v>
      </c>
      <c r="C140" s="72" t="s">
        <v>119</v>
      </c>
      <c r="D140" s="72" t="s">
        <v>70</v>
      </c>
      <c r="E140" s="72" t="s">
        <v>71</v>
      </c>
      <c r="F140" s="72" t="s">
        <v>170</v>
      </c>
      <c r="G140" s="72" t="s">
        <v>170</v>
      </c>
      <c r="H140" s="72" t="s">
        <v>170</v>
      </c>
      <c r="I140" s="85">
        <v>-864.9</v>
      </c>
    </row>
    <row r="141" spans="1:9" x14ac:dyDescent="0.45">
      <c r="A141" s="71">
        <v>2699</v>
      </c>
      <c r="B141" s="72">
        <v>1021</v>
      </c>
      <c r="C141" s="72" t="s">
        <v>313</v>
      </c>
      <c r="D141" s="72" t="s">
        <v>361</v>
      </c>
      <c r="E141" s="72" t="s">
        <v>365</v>
      </c>
      <c r="F141" s="72" t="s">
        <v>437</v>
      </c>
      <c r="G141" s="72" t="s">
        <v>437</v>
      </c>
      <c r="H141" s="72" t="s">
        <v>437</v>
      </c>
      <c r="I141" s="85">
        <v>-89</v>
      </c>
    </row>
    <row r="142" spans="1:9" x14ac:dyDescent="0.45">
      <c r="A142" s="71">
        <v>2705</v>
      </c>
      <c r="B142" s="72">
        <v>1024</v>
      </c>
      <c r="C142" s="72" t="s">
        <v>120</v>
      </c>
      <c r="D142" s="72" t="s">
        <v>70</v>
      </c>
      <c r="E142" s="72" t="s">
        <v>71</v>
      </c>
      <c r="F142" s="72" t="s">
        <v>171</v>
      </c>
      <c r="G142" s="72" t="s">
        <v>171</v>
      </c>
      <c r="H142" s="72" t="s">
        <v>171</v>
      </c>
      <c r="I142" s="85">
        <v>-125.1</v>
      </c>
    </row>
    <row r="143" spans="1:9" x14ac:dyDescent="0.45">
      <c r="A143" s="71">
        <v>2712</v>
      </c>
      <c r="B143" s="72">
        <v>1027</v>
      </c>
      <c r="C143" s="72" t="s">
        <v>314</v>
      </c>
      <c r="D143" s="72" t="s">
        <v>363</v>
      </c>
      <c r="E143" s="72" t="s">
        <v>367</v>
      </c>
      <c r="F143" s="72" t="s">
        <v>438</v>
      </c>
      <c r="G143" s="72" t="s">
        <v>438</v>
      </c>
      <c r="H143" s="72" t="s">
        <v>438</v>
      </c>
      <c r="I143" s="85">
        <v>-308.25</v>
      </c>
    </row>
    <row r="144" spans="1:9" x14ac:dyDescent="0.45">
      <c r="A144" s="71">
        <v>2725</v>
      </c>
      <c r="B144" s="72">
        <v>1030</v>
      </c>
      <c r="C144" s="72" t="s">
        <v>315</v>
      </c>
      <c r="D144" s="72" t="s">
        <v>362</v>
      </c>
      <c r="E144" s="72" t="s">
        <v>366</v>
      </c>
      <c r="F144" s="72" t="s">
        <v>439</v>
      </c>
      <c r="G144" s="72" t="s">
        <v>439</v>
      </c>
      <c r="H144" s="72" t="s">
        <v>439</v>
      </c>
      <c r="I144" s="85">
        <v>-8557.8799999999992</v>
      </c>
    </row>
    <row r="145" spans="1:9" x14ac:dyDescent="0.45">
      <c r="A145" s="71">
        <v>2736</v>
      </c>
      <c r="B145" s="72">
        <v>1033</v>
      </c>
      <c r="C145" s="72" t="s">
        <v>316</v>
      </c>
      <c r="D145" s="72" t="s">
        <v>361</v>
      </c>
      <c r="E145" s="72" t="s">
        <v>365</v>
      </c>
      <c r="F145" s="72" t="s">
        <v>440</v>
      </c>
      <c r="G145" s="72" t="s">
        <v>440</v>
      </c>
      <c r="H145" s="72" t="s">
        <v>440</v>
      </c>
      <c r="I145" s="85">
        <v>-1402.88</v>
      </c>
    </row>
    <row r="146" spans="1:9" x14ac:dyDescent="0.45">
      <c r="A146" s="71">
        <v>2743</v>
      </c>
      <c r="B146" s="72">
        <v>1036</v>
      </c>
      <c r="C146" s="72" t="s">
        <v>317</v>
      </c>
      <c r="D146" s="72" t="s">
        <v>363</v>
      </c>
      <c r="E146" s="72" t="s">
        <v>367</v>
      </c>
      <c r="F146" s="72" t="s">
        <v>441</v>
      </c>
      <c r="G146" s="72" t="s">
        <v>441</v>
      </c>
      <c r="H146" s="72" t="s">
        <v>441</v>
      </c>
      <c r="I146" s="85">
        <v>-2110.5</v>
      </c>
    </row>
    <row r="147" spans="1:9" x14ac:dyDescent="0.45">
      <c r="A147" s="71">
        <v>2757</v>
      </c>
      <c r="B147" s="72">
        <v>1039</v>
      </c>
      <c r="C147" s="72" t="s">
        <v>318</v>
      </c>
      <c r="D147" s="72" t="s">
        <v>364</v>
      </c>
      <c r="E147" s="72" t="s">
        <v>368</v>
      </c>
      <c r="F147" s="72" t="s">
        <v>441</v>
      </c>
      <c r="G147" s="72" t="s">
        <v>441</v>
      </c>
      <c r="H147" s="72" t="s">
        <v>441</v>
      </c>
      <c r="I147" s="85">
        <v>-2200.6999999999998</v>
      </c>
    </row>
    <row r="148" spans="1:9" x14ac:dyDescent="0.45">
      <c r="A148" s="71">
        <v>2764</v>
      </c>
      <c r="B148" s="72">
        <v>1042</v>
      </c>
      <c r="C148" s="72" t="s">
        <v>319</v>
      </c>
      <c r="D148" s="72" t="s">
        <v>361</v>
      </c>
      <c r="E148" s="72" t="s">
        <v>365</v>
      </c>
      <c r="F148" s="72" t="s">
        <v>172</v>
      </c>
      <c r="G148" s="72" t="s">
        <v>172</v>
      </c>
      <c r="H148" s="72" t="s">
        <v>172</v>
      </c>
      <c r="I148" s="85">
        <v>-625.5</v>
      </c>
    </row>
    <row r="149" spans="1:9" x14ac:dyDescent="0.45">
      <c r="A149" s="71">
        <v>2774</v>
      </c>
      <c r="B149" s="72">
        <v>1045</v>
      </c>
      <c r="C149" s="72" t="s">
        <v>121</v>
      </c>
      <c r="D149" s="72" t="s">
        <v>70</v>
      </c>
      <c r="E149" s="72" t="s">
        <v>71</v>
      </c>
      <c r="F149" s="72" t="s">
        <v>172</v>
      </c>
      <c r="G149" s="72" t="s">
        <v>172</v>
      </c>
      <c r="H149" s="72" t="s">
        <v>172</v>
      </c>
      <c r="I149" s="85">
        <v>-4660.2</v>
      </c>
    </row>
    <row r="150" spans="1:9" x14ac:dyDescent="0.45">
      <c r="A150" s="71">
        <v>2783</v>
      </c>
      <c r="B150" s="72">
        <v>1048</v>
      </c>
      <c r="C150" s="72" t="s">
        <v>320</v>
      </c>
      <c r="D150" s="72" t="s">
        <v>363</v>
      </c>
      <c r="E150" s="72" t="s">
        <v>367</v>
      </c>
      <c r="F150" s="72" t="s">
        <v>173</v>
      </c>
      <c r="G150" s="72" t="s">
        <v>173</v>
      </c>
      <c r="H150" s="72" t="s">
        <v>173</v>
      </c>
      <c r="I150" s="85">
        <v>-1676.5</v>
      </c>
    </row>
    <row r="151" spans="1:9" x14ac:dyDescent="0.45">
      <c r="A151" s="71">
        <v>2793</v>
      </c>
      <c r="B151" s="72">
        <v>1051</v>
      </c>
      <c r="C151" s="72" t="s">
        <v>122</v>
      </c>
      <c r="D151" s="72" t="s">
        <v>70</v>
      </c>
      <c r="E151" s="72" t="s">
        <v>71</v>
      </c>
      <c r="F151" s="72" t="s">
        <v>173</v>
      </c>
      <c r="G151" s="72" t="s">
        <v>173</v>
      </c>
      <c r="H151" s="72" t="s">
        <v>173</v>
      </c>
      <c r="I151" s="85">
        <v>-1862.1</v>
      </c>
    </row>
    <row r="152" spans="1:9" x14ac:dyDescent="0.45">
      <c r="A152" s="71">
        <v>2799</v>
      </c>
      <c r="B152" s="72">
        <v>1054</v>
      </c>
      <c r="C152" s="72" t="s">
        <v>123</v>
      </c>
      <c r="D152" s="72" t="s">
        <v>70</v>
      </c>
      <c r="E152" s="72" t="s">
        <v>71</v>
      </c>
      <c r="F152" s="72" t="s">
        <v>174</v>
      </c>
      <c r="G152" s="72" t="s">
        <v>174</v>
      </c>
      <c r="H152" s="72" t="s">
        <v>174</v>
      </c>
      <c r="I152" s="85">
        <v>-125.1</v>
      </c>
    </row>
    <row r="153" spans="1:9" x14ac:dyDescent="0.45">
      <c r="A153" s="71">
        <v>2808</v>
      </c>
      <c r="B153" s="72">
        <v>1057</v>
      </c>
      <c r="C153" s="72" t="s">
        <v>321</v>
      </c>
      <c r="D153" s="72" t="s">
        <v>361</v>
      </c>
      <c r="E153" s="72" t="s">
        <v>365</v>
      </c>
      <c r="F153" s="72" t="s">
        <v>442</v>
      </c>
      <c r="G153" s="72" t="s">
        <v>442</v>
      </c>
      <c r="H153" s="72" t="s">
        <v>442</v>
      </c>
      <c r="I153" s="85">
        <v>-245.38</v>
      </c>
    </row>
    <row r="154" spans="1:9" x14ac:dyDescent="0.45">
      <c r="A154" s="71">
        <v>2815</v>
      </c>
      <c r="B154" s="72">
        <v>1060</v>
      </c>
      <c r="C154" s="72" t="s">
        <v>322</v>
      </c>
      <c r="D154" s="72" t="s">
        <v>362</v>
      </c>
      <c r="E154" s="72" t="s">
        <v>366</v>
      </c>
      <c r="F154" s="72" t="s">
        <v>443</v>
      </c>
      <c r="G154" s="72" t="s">
        <v>443</v>
      </c>
      <c r="H154" s="72" t="s">
        <v>443</v>
      </c>
      <c r="I154" s="85">
        <v>-312.75</v>
      </c>
    </row>
    <row r="155" spans="1:9" x14ac:dyDescent="0.45">
      <c r="A155" s="71">
        <v>2822</v>
      </c>
      <c r="B155" s="72">
        <v>1063</v>
      </c>
      <c r="C155" s="72" t="s">
        <v>323</v>
      </c>
      <c r="D155" s="72" t="s">
        <v>363</v>
      </c>
      <c r="E155" s="72" t="s">
        <v>367</v>
      </c>
      <c r="F155" s="72" t="s">
        <v>444</v>
      </c>
      <c r="G155" s="72" t="s">
        <v>444</v>
      </c>
      <c r="H155" s="72" t="s">
        <v>444</v>
      </c>
      <c r="I155" s="85">
        <v>-154.13</v>
      </c>
    </row>
    <row r="156" spans="1:9" x14ac:dyDescent="0.45">
      <c r="A156" s="71">
        <v>2831</v>
      </c>
      <c r="B156" s="72">
        <v>1066</v>
      </c>
      <c r="C156" s="72" t="s">
        <v>324</v>
      </c>
      <c r="D156" s="72" t="s">
        <v>362</v>
      </c>
      <c r="E156" s="72" t="s">
        <v>366</v>
      </c>
      <c r="F156" s="72" t="s">
        <v>445</v>
      </c>
      <c r="G156" s="72" t="s">
        <v>445</v>
      </c>
      <c r="H156" s="72" t="s">
        <v>445</v>
      </c>
      <c r="I156" s="85">
        <v>-2589.38</v>
      </c>
    </row>
    <row r="157" spans="1:9" x14ac:dyDescent="0.45">
      <c r="A157" s="71">
        <v>2840</v>
      </c>
      <c r="B157" s="72">
        <v>1069</v>
      </c>
      <c r="C157" s="72" t="s">
        <v>325</v>
      </c>
      <c r="D157" s="72" t="s">
        <v>361</v>
      </c>
      <c r="E157" s="72" t="s">
        <v>365</v>
      </c>
      <c r="F157" s="72" t="s">
        <v>446</v>
      </c>
      <c r="G157" s="72" t="s">
        <v>446</v>
      </c>
      <c r="H157" s="72" t="s">
        <v>446</v>
      </c>
      <c r="I157" s="85">
        <v>-469.13</v>
      </c>
    </row>
    <row r="158" spans="1:9" x14ac:dyDescent="0.45">
      <c r="A158" s="71">
        <v>2848</v>
      </c>
      <c r="B158" s="72">
        <v>1072</v>
      </c>
      <c r="C158" s="72" t="s">
        <v>326</v>
      </c>
      <c r="D158" s="72" t="s">
        <v>364</v>
      </c>
      <c r="E158" s="72" t="s">
        <v>368</v>
      </c>
      <c r="F158" s="72" t="s">
        <v>446</v>
      </c>
      <c r="G158" s="72" t="s">
        <v>446</v>
      </c>
      <c r="H158" s="72" t="s">
        <v>446</v>
      </c>
      <c r="I158" s="85">
        <v>-1938.5</v>
      </c>
    </row>
    <row r="159" spans="1:9" x14ac:dyDescent="0.45">
      <c r="A159" s="71">
        <v>2855</v>
      </c>
      <c r="B159" s="72">
        <v>1075</v>
      </c>
      <c r="C159" s="72" t="s">
        <v>327</v>
      </c>
      <c r="D159" s="72" t="s">
        <v>363</v>
      </c>
      <c r="E159" s="72" t="s">
        <v>367</v>
      </c>
      <c r="F159" s="72" t="s">
        <v>447</v>
      </c>
      <c r="G159" s="72" t="s">
        <v>447</v>
      </c>
      <c r="H159" s="72" t="s">
        <v>447</v>
      </c>
      <c r="I159" s="85">
        <v>-703.5</v>
      </c>
    </row>
    <row r="160" spans="1:9" x14ac:dyDescent="0.45">
      <c r="A160" s="71">
        <v>2861</v>
      </c>
      <c r="B160" s="72">
        <v>1078</v>
      </c>
      <c r="C160" s="72" t="s">
        <v>124</v>
      </c>
      <c r="D160" s="72" t="s">
        <v>70</v>
      </c>
      <c r="E160" s="72" t="s">
        <v>71</v>
      </c>
      <c r="F160" s="72" t="s">
        <v>175</v>
      </c>
      <c r="G160" s="72" t="s">
        <v>175</v>
      </c>
      <c r="H160" s="72" t="s">
        <v>175</v>
      </c>
      <c r="I160" s="85">
        <v>-142.4</v>
      </c>
    </row>
    <row r="161" spans="1:9" x14ac:dyDescent="0.45">
      <c r="A161" s="71">
        <v>2871</v>
      </c>
      <c r="B161" s="72">
        <v>1081</v>
      </c>
      <c r="C161" s="72" t="s">
        <v>328</v>
      </c>
      <c r="D161" s="72" t="s">
        <v>364</v>
      </c>
      <c r="E161" s="72" t="s">
        <v>368</v>
      </c>
      <c r="F161" s="72" t="s">
        <v>175</v>
      </c>
      <c r="G161" s="72" t="s">
        <v>175</v>
      </c>
      <c r="H161" s="72" t="s">
        <v>175</v>
      </c>
      <c r="I161" s="85">
        <v>-1160.2</v>
      </c>
    </row>
    <row r="162" spans="1:9" x14ac:dyDescent="0.45">
      <c r="A162" s="71">
        <v>2878</v>
      </c>
      <c r="B162" s="72">
        <v>1084</v>
      </c>
      <c r="C162" s="72" t="s">
        <v>329</v>
      </c>
      <c r="D162" s="72" t="s">
        <v>363</v>
      </c>
      <c r="E162" s="72" t="s">
        <v>367</v>
      </c>
      <c r="F162" s="72" t="s">
        <v>176</v>
      </c>
      <c r="G162" s="72" t="s">
        <v>176</v>
      </c>
      <c r="H162" s="72" t="s">
        <v>176</v>
      </c>
      <c r="I162" s="85">
        <v>-525.5</v>
      </c>
    </row>
    <row r="163" spans="1:9" x14ac:dyDescent="0.45">
      <c r="A163" s="71">
        <v>2892</v>
      </c>
      <c r="B163" s="72">
        <v>1087</v>
      </c>
      <c r="C163" s="72" t="s">
        <v>125</v>
      </c>
      <c r="D163" s="72" t="s">
        <v>70</v>
      </c>
      <c r="E163" s="72" t="s">
        <v>71</v>
      </c>
      <c r="F163" s="72" t="s">
        <v>176</v>
      </c>
      <c r="G163" s="72" t="s">
        <v>176</v>
      </c>
      <c r="H163" s="72" t="s">
        <v>176</v>
      </c>
      <c r="I163" s="85">
        <v>-3440.4</v>
      </c>
    </row>
    <row r="164" spans="1:9" x14ac:dyDescent="0.45">
      <c r="A164" s="71">
        <v>2901</v>
      </c>
      <c r="B164" s="72">
        <v>1090</v>
      </c>
      <c r="C164" s="72" t="s">
        <v>330</v>
      </c>
      <c r="D164" s="72" t="s">
        <v>361</v>
      </c>
      <c r="E164" s="72" t="s">
        <v>365</v>
      </c>
      <c r="F164" s="72" t="s">
        <v>176</v>
      </c>
      <c r="G164" s="72" t="s">
        <v>176</v>
      </c>
      <c r="H164" s="72" t="s">
        <v>176</v>
      </c>
      <c r="I164" s="85">
        <v>-621</v>
      </c>
    </row>
    <row r="165" spans="1:9" x14ac:dyDescent="0.45">
      <c r="A165" s="71">
        <v>2908</v>
      </c>
      <c r="B165" s="72">
        <v>1093</v>
      </c>
      <c r="C165" s="72" t="s">
        <v>331</v>
      </c>
      <c r="D165" s="72" t="s">
        <v>362</v>
      </c>
      <c r="E165" s="72" t="s">
        <v>366</v>
      </c>
      <c r="F165" s="72" t="s">
        <v>448</v>
      </c>
      <c r="G165" s="72" t="s">
        <v>448</v>
      </c>
      <c r="H165" s="72" t="s">
        <v>448</v>
      </c>
      <c r="I165" s="85">
        <v>-2266.75</v>
      </c>
    </row>
    <row r="166" spans="1:9" x14ac:dyDescent="0.45">
      <c r="A166" s="71">
        <v>2914</v>
      </c>
      <c r="B166" s="72">
        <v>1096</v>
      </c>
      <c r="C166" s="72" t="s">
        <v>126</v>
      </c>
      <c r="D166" s="72" t="s">
        <v>70</v>
      </c>
      <c r="E166" s="72" t="s">
        <v>71</v>
      </c>
      <c r="F166" s="72" t="s">
        <v>177</v>
      </c>
      <c r="G166" s="72" t="s">
        <v>177</v>
      </c>
      <c r="H166" s="72" t="s">
        <v>177</v>
      </c>
      <c r="I166" s="85">
        <v>-125.1</v>
      </c>
    </row>
    <row r="167" spans="1:9" x14ac:dyDescent="0.45">
      <c r="A167" s="71">
        <v>2921</v>
      </c>
      <c r="B167" s="72">
        <v>1099</v>
      </c>
      <c r="C167" s="72" t="s">
        <v>332</v>
      </c>
      <c r="D167" s="72" t="s">
        <v>361</v>
      </c>
      <c r="E167" s="72" t="s">
        <v>365</v>
      </c>
      <c r="F167" s="72" t="s">
        <v>449</v>
      </c>
      <c r="G167" s="72" t="s">
        <v>449</v>
      </c>
      <c r="H167" s="72" t="s">
        <v>449</v>
      </c>
      <c r="I167" s="85">
        <v>-133.5</v>
      </c>
    </row>
    <row r="168" spans="1:9" x14ac:dyDescent="0.45">
      <c r="A168" s="71">
        <v>2928</v>
      </c>
      <c r="B168" s="72">
        <v>1102</v>
      </c>
      <c r="C168" s="72" t="s">
        <v>333</v>
      </c>
      <c r="D168" s="72" t="s">
        <v>362</v>
      </c>
      <c r="E168" s="72" t="s">
        <v>366</v>
      </c>
      <c r="F168" s="72" t="s">
        <v>450</v>
      </c>
      <c r="G168" s="72" t="s">
        <v>450</v>
      </c>
      <c r="H168" s="72" t="s">
        <v>450</v>
      </c>
      <c r="I168" s="85">
        <v>-625.5</v>
      </c>
    </row>
    <row r="169" spans="1:9" x14ac:dyDescent="0.45">
      <c r="A169" s="71">
        <v>2934</v>
      </c>
      <c r="B169" s="72">
        <v>1105</v>
      </c>
      <c r="C169" s="72" t="s">
        <v>127</v>
      </c>
      <c r="D169" s="72" t="s">
        <v>70</v>
      </c>
      <c r="E169" s="72" t="s">
        <v>71</v>
      </c>
      <c r="F169" s="72" t="s">
        <v>178</v>
      </c>
      <c r="G169" s="72" t="s">
        <v>178</v>
      </c>
      <c r="H169" s="72" t="s">
        <v>178</v>
      </c>
      <c r="I169" s="85">
        <v>-125.1</v>
      </c>
    </row>
    <row r="170" spans="1:9" x14ac:dyDescent="0.45">
      <c r="A170" s="71">
        <v>2941</v>
      </c>
      <c r="B170" s="72">
        <v>1108</v>
      </c>
      <c r="C170" s="72" t="s">
        <v>334</v>
      </c>
      <c r="D170" s="72" t="s">
        <v>363</v>
      </c>
      <c r="E170" s="72" t="s">
        <v>367</v>
      </c>
      <c r="F170" s="72" t="s">
        <v>451</v>
      </c>
      <c r="G170" s="72" t="s">
        <v>451</v>
      </c>
      <c r="H170" s="72" t="s">
        <v>451</v>
      </c>
      <c r="I170" s="85">
        <v>-308.25</v>
      </c>
    </row>
    <row r="171" spans="1:9" x14ac:dyDescent="0.45">
      <c r="A171" s="71">
        <v>2947</v>
      </c>
      <c r="B171" s="72">
        <v>1111</v>
      </c>
      <c r="C171" s="72" t="s">
        <v>335</v>
      </c>
      <c r="D171" s="72" t="s">
        <v>364</v>
      </c>
      <c r="E171" s="72" t="s">
        <v>368</v>
      </c>
      <c r="F171" s="72" t="s">
        <v>452</v>
      </c>
      <c r="G171" s="72" t="s">
        <v>452</v>
      </c>
      <c r="H171" s="72" t="s">
        <v>452</v>
      </c>
      <c r="I171" s="85">
        <v>-250.2</v>
      </c>
    </row>
    <row r="172" spans="1:9" x14ac:dyDescent="0.45">
      <c r="A172" s="71">
        <v>2958</v>
      </c>
      <c r="B172" s="72">
        <v>1114</v>
      </c>
      <c r="C172" s="72" t="s">
        <v>336</v>
      </c>
      <c r="D172" s="72" t="s">
        <v>361</v>
      </c>
      <c r="E172" s="72" t="s">
        <v>365</v>
      </c>
      <c r="F172" s="72" t="s">
        <v>453</v>
      </c>
      <c r="G172" s="72" t="s">
        <v>453</v>
      </c>
      <c r="H172" s="72" t="s">
        <v>453</v>
      </c>
      <c r="I172" s="85">
        <v>-2026.13</v>
      </c>
    </row>
    <row r="173" spans="1:9" x14ac:dyDescent="0.45">
      <c r="A173" s="71">
        <v>2969</v>
      </c>
      <c r="B173" s="72">
        <v>1117</v>
      </c>
      <c r="C173" s="72" t="s">
        <v>337</v>
      </c>
      <c r="D173" s="72" t="s">
        <v>362</v>
      </c>
      <c r="E173" s="72" t="s">
        <v>366</v>
      </c>
      <c r="F173" s="72" t="s">
        <v>453</v>
      </c>
      <c r="G173" s="72" t="s">
        <v>453</v>
      </c>
      <c r="H173" s="72" t="s">
        <v>453</v>
      </c>
      <c r="I173" s="85">
        <v>-9712.25</v>
      </c>
    </row>
    <row r="174" spans="1:9" x14ac:dyDescent="0.45">
      <c r="A174" s="71">
        <v>2976</v>
      </c>
      <c r="B174" s="72">
        <v>1120</v>
      </c>
      <c r="C174" s="72" t="s">
        <v>338</v>
      </c>
      <c r="D174" s="72" t="s">
        <v>363</v>
      </c>
      <c r="E174" s="72" t="s">
        <v>367</v>
      </c>
      <c r="F174" s="72" t="s">
        <v>454</v>
      </c>
      <c r="G174" s="72" t="s">
        <v>454</v>
      </c>
      <c r="H174" s="72" t="s">
        <v>454</v>
      </c>
      <c r="I174" s="85">
        <v>-2110.5</v>
      </c>
    </row>
    <row r="175" spans="1:9" x14ac:dyDescent="0.45">
      <c r="A175" s="71">
        <v>2982</v>
      </c>
      <c r="B175" s="72">
        <v>1123</v>
      </c>
      <c r="C175" s="72" t="s">
        <v>128</v>
      </c>
      <c r="D175" s="72" t="s">
        <v>70</v>
      </c>
      <c r="E175" s="72" t="s">
        <v>71</v>
      </c>
      <c r="F175" s="72" t="s">
        <v>179</v>
      </c>
      <c r="G175" s="72" t="s">
        <v>179</v>
      </c>
      <c r="H175" s="72" t="s">
        <v>179</v>
      </c>
      <c r="I175" s="85">
        <v>-284.8</v>
      </c>
    </row>
    <row r="176" spans="1:9" x14ac:dyDescent="0.45">
      <c r="A176" s="81">
        <v>2994</v>
      </c>
      <c r="B176" s="82">
        <v>1126</v>
      </c>
      <c r="C176" s="82" t="s">
        <v>339</v>
      </c>
      <c r="D176" s="82" t="s">
        <v>364</v>
      </c>
      <c r="E176" s="82" t="s">
        <v>368</v>
      </c>
      <c r="F176" s="82" t="s">
        <v>179</v>
      </c>
      <c r="G176" s="82" t="s">
        <v>179</v>
      </c>
      <c r="H176" s="82" t="s">
        <v>179</v>
      </c>
      <c r="I176" s="86">
        <v>-2617.5</v>
      </c>
    </row>
    <row r="177" spans="1:9" x14ac:dyDescent="0.45">
      <c r="A177" s="71">
        <v>3029</v>
      </c>
      <c r="B177" s="72">
        <v>1137</v>
      </c>
      <c r="C177" s="72" t="s">
        <v>342</v>
      </c>
      <c r="D177" s="72" t="s">
        <v>361</v>
      </c>
      <c r="E177" s="72" t="s">
        <v>365</v>
      </c>
      <c r="F177" s="72" t="s">
        <v>456</v>
      </c>
      <c r="G177" s="72" t="s">
        <v>456</v>
      </c>
      <c r="H177" s="72" t="s">
        <v>456</v>
      </c>
      <c r="I177" s="85">
        <v>-133.5</v>
      </c>
    </row>
    <row r="178" spans="1:9" x14ac:dyDescent="0.45">
      <c r="A178" s="71">
        <v>3036</v>
      </c>
      <c r="B178" s="72">
        <v>1140</v>
      </c>
      <c r="C178" s="72" t="s">
        <v>343</v>
      </c>
      <c r="D178" s="72" t="s">
        <v>362</v>
      </c>
      <c r="E178" s="72" t="s">
        <v>366</v>
      </c>
      <c r="F178" s="72" t="s">
        <v>456</v>
      </c>
      <c r="G178" s="72" t="s">
        <v>456</v>
      </c>
      <c r="H178" s="72" t="s">
        <v>456</v>
      </c>
      <c r="I178" s="85">
        <v>-625.5</v>
      </c>
    </row>
    <row r="179" spans="1:9" x14ac:dyDescent="0.45">
      <c r="A179" s="71">
        <v>3042</v>
      </c>
      <c r="B179" s="72">
        <v>1143</v>
      </c>
      <c r="C179" s="72" t="s">
        <v>129</v>
      </c>
      <c r="D179" s="72" t="s">
        <v>70</v>
      </c>
      <c r="E179" s="72" t="s">
        <v>71</v>
      </c>
      <c r="F179" s="72" t="s">
        <v>180</v>
      </c>
      <c r="G179" s="72" t="s">
        <v>180</v>
      </c>
      <c r="H179" s="72" t="s">
        <v>180</v>
      </c>
      <c r="I179" s="85">
        <v>-250.2</v>
      </c>
    </row>
    <row r="180" spans="1:9" x14ac:dyDescent="0.45">
      <c r="A180" s="71">
        <v>3048</v>
      </c>
      <c r="B180" s="72">
        <v>1146</v>
      </c>
      <c r="C180" s="72" t="s">
        <v>344</v>
      </c>
      <c r="D180" s="72" t="s">
        <v>364</v>
      </c>
      <c r="E180" s="72" t="s">
        <v>368</v>
      </c>
      <c r="F180" s="72" t="s">
        <v>457</v>
      </c>
      <c r="G180" s="72" t="s">
        <v>457</v>
      </c>
      <c r="H180" s="72" t="s">
        <v>457</v>
      </c>
      <c r="I180" s="85">
        <v>-250.2</v>
      </c>
    </row>
    <row r="181" spans="1:9" x14ac:dyDescent="0.45">
      <c r="A181" s="71">
        <v>3059</v>
      </c>
      <c r="B181" s="72">
        <v>1149</v>
      </c>
      <c r="C181" s="72" t="s">
        <v>345</v>
      </c>
      <c r="D181" s="72" t="s">
        <v>361</v>
      </c>
      <c r="E181" s="72" t="s">
        <v>365</v>
      </c>
      <c r="F181" s="72" t="s">
        <v>458</v>
      </c>
      <c r="G181" s="72" t="s">
        <v>458</v>
      </c>
      <c r="H181" s="72" t="s">
        <v>458</v>
      </c>
      <c r="I181" s="85">
        <v>-2182.5</v>
      </c>
    </row>
    <row r="182" spans="1:9" x14ac:dyDescent="0.45">
      <c r="A182" s="71">
        <v>3070</v>
      </c>
      <c r="B182" s="72">
        <v>1152</v>
      </c>
      <c r="C182" s="72" t="s">
        <v>346</v>
      </c>
      <c r="D182" s="72" t="s">
        <v>362</v>
      </c>
      <c r="E182" s="72" t="s">
        <v>366</v>
      </c>
      <c r="F182" s="72" t="s">
        <v>458</v>
      </c>
      <c r="G182" s="72" t="s">
        <v>458</v>
      </c>
      <c r="H182" s="72" t="s">
        <v>458</v>
      </c>
      <c r="I182" s="85">
        <v>-13602.5</v>
      </c>
    </row>
    <row r="183" spans="1:9" x14ac:dyDescent="0.45">
      <c r="A183" s="81">
        <v>3079</v>
      </c>
      <c r="B183" s="82">
        <v>1155</v>
      </c>
      <c r="C183" s="82" t="s">
        <v>347</v>
      </c>
      <c r="D183" s="82" t="s">
        <v>363</v>
      </c>
      <c r="E183" s="82" t="s">
        <v>367</v>
      </c>
      <c r="F183" s="82" t="s">
        <v>459</v>
      </c>
      <c r="G183" s="82" t="s">
        <v>459</v>
      </c>
      <c r="H183" s="82" t="s">
        <v>459</v>
      </c>
      <c r="I183" s="86">
        <v>-3825.75</v>
      </c>
    </row>
    <row r="184" spans="1:9" x14ac:dyDescent="0.45">
      <c r="A184" s="71">
        <v>3126</v>
      </c>
      <c r="B184" s="72">
        <v>1168</v>
      </c>
      <c r="C184" s="72" t="s">
        <v>351</v>
      </c>
      <c r="D184" s="72" t="s">
        <v>361</v>
      </c>
      <c r="E184" s="72" t="s">
        <v>365</v>
      </c>
      <c r="F184" s="72" t="s">
        <v>461</v>
      </c>
      <c r="G184" s="72" t="s">
        <v>461</v>
      </c>
      <c r="H184" s="72" t="s">
        <v>461</v>
      </c>
      <c r="I184" s="85">
        <v>-178</v>
      </c>
    </row>
    <row r="185" spans="1:9" x14ac:dyDescent="0.45">
      <c r="A185" s="71">
        <v>3133</v>
      </c>
      <c r="B185" s="72">
        <v>1171</v>
      </c>
      <c r="C185" s="72" t="s">
        <v>352</v>
      </c>
      <c r="D185" s="72" t="s">
        <v>362</v>
      </c>
      <c r="E185" s="72" t="s">
        <v>366</v>
      </c>
      <c r="F185" s="72" t="s">
        <v>462</v>
      </c>
      <c r="G185" s="72" t="s">
        <v>462</v>
      </c>
      <c r="H185" s="72" t="s">
        <v>462</v>
      </c>
      <c r="I185" s="85">
        <v>-781.88</v>
      </c>
    </row>
    <row r="186" spans="1:9" x14ac:dyDescent="0.45">
      <c r="A186" s="71">
        <v>3139</v>
      </c>
      <c r="B186" s="72">
        <v>1174</v>
      </c>
      <c r="C186" s="72" t="s">
        <v>130</v>
      </c>
      <c r="D186" s="72" t="s">
        <v>70</v>
      </c>
      <c r="E186" s="72" t="s">
        <v>71</v>
      </c>
      <c r="F186" s="72" t="s">
        <v>181</v>
      </c>
      <c r="G186" s="72" t="s">
        <v>181</v>
      </c>
      <c r="H186" s="72" t="s">
        <v>181</v>
      </c>
      <c r="I186" s="85">
        <v>-250.2</v>
      </c>
    </row>
    <row r="187" spans="1:9" x14ac:dyDescent="0.45">
      <c r="A187" s="71">
        <v>3146</v>
      </c>
      <c r="B187" s="72">
        <v>1177</v>
      </c>
      <c r="C187" s="72" t="s">
        <v>353</v>
      </c>
      <c r="D187" s="72" t="s">
        <v>363</v>
      </c>
      <c r="E187" s="72" t="s">
        <v>367</v>
      </c>
      <c r="F187" s="72" t="s">
        <v>463</v>
      </c>
      <c r="G187" s="72" t="s">
        <v>463</v>
      </c>
      <c r="H187" s="72" t="s">
        <v>463</v>
      </c>
      <c r="I187" s="85">
        <v>-308.25</v>
      </c>
    </row>
    <row r="188" spans="1:9" x14ac:dyDescent="0.45">
      <c r="A188" s="71">
        <v>3152</v>
      </c>
      <c r="B188" s="72">
        <v>1180</v>
      </c>
      <c r="C188" s="72" t="s">
        <v>354</v>
      </c>
      <c r="D188" s="72" t="s">
        <v>364</v>
      </c>
      <c r="E188" s="72" t="s">
        <v>368</v>
      </c>
      <c r="F188" s="72" t="s">
        <v>464</v>
      </c>
      <c r="G188" s="72" t="s">
        <v>464</v>
      </c>
      <c r="H188" s="72" t="s">
        <v>464</v>
      </c>
      <c r="I188" s="85">
        <v>-250.2</v>
      </c>
    </row>
    <row r="189" spans="1:9" x14ac:dyDescent="0.45">
      <c r="A189" s="71">
        <v>3163</v>
      </c>
      <c r="B189" s="72">
        <v>1183</v>
      </c>
      <c r="C189" s="72" t="s">
        <v>355</v>
      </c>
      <c r="D189" s="72" t="s">
        <v>361</v>
      </c>
      <c r="E189" s="72" t="s">
        <v>365</v>
      </c>
      <c r="F189" s="72" t="s">
        <v>465</v>
      </c>
      <c r="G189" s="72" t="s">
        <v>465</v>
      </c>
      <c r="H189" s="72" t="s">
        <v>465</v>
      </c>
      <c r="I189" s="85">
        <v>-2493</v>
      </c>
    </row>
    <row r="190" spans="1:9" x14ac:dyDescent="0.45">
      <c r="A190" s="71">
        <v>3174</v>
      </c>
      <c r="B190" s="72">
        <v>1186</v>
      </c>
      <c r="C190" s="72" t="s">
        <v>356</v>
      </c>
      <c r="D190" s="72" t="s">
        <v>362</v>
      </c>
      <c r="E190" s="72" t="s">
        <v>366</v>
      </c>
      <c r="F190" s="72" t="s">
        <v>465</v>
      </c>
      <c r="G190" s="72" t="s">
        <v>465</v>
      </c>
      <c r="H190" s="72" t="s">
        <v>465</v>
      </c>
      <c r="I190" s="85">
        <v>-16513.5</v>
      </c>
    </row>
    <row r="191" spans="1:9" x14ac:dyDescent="0.45">
      <c r="A191" s="71">
        <v>3181</v>
      </c>
      <c r="B191" s="72">
        <v>1189</v>
      </c>
      <c r="C191" s="72" t="s">
        <v>357</v>
      </c>
      <c r="D191" s="72" t="s">
        <v>363</v>
      </c>
      <c r="E191" s="72" t="s">
        <v>367</v>
      </c>
      <c r="F191" s="72" t="s">
        <v>466</v>
      </c>
      <c r="G191" s="72" t="s">
        <v>466</v>
      </c>
      <c r="H191" s="72" t="s">
        <v>466</v>
      </c>
      <c r="I191" s="85">
        <v>-3517.5</v>
      </c>
    </row>
    <row r="192" spans="1:9" x14ac:dyDescent="0.45">
      <c r="A192" s="71">
        <v>3187</v>
      </c>
      <c r="B192" s="72">
        <v>1192</v>
      </c>
      <c r="C192" s="72" t="s">
        <v>131</v>
      </c>
      <c r="D192" s="72" t="s">
        <v>70</v>
      </c>
      <c r="E192" s="72" t="s">
        <v>71</v>
      </c>
      <c r="F192" s="72" t="s">
        <v>182</v>
      </c>
      <c r="G192" s="72" t="s">
        <v>182</v>
      </c>
      <c r="H192" s="72" t="s">
        <v>182</v>
      </c>
      <c r="I192" s="85">
        <v>-427.2</v>
      </c>
    </row>
    <row r="193" spans="1:9" x14ac:dyDescent="0.45">
      <c r="A193" s="81">
        <v>3199</v>
      </c>
      <c r="B193" s="82">
        <v>1195</v>
      </c>
      <c r="C193" s="82" t="s">
        <v>358</v>
      </c>
      <c r="D193" s="82" t="s">
        <v>364</v>
      </c>
      <c r="E193" s="82" t="s">
        <v>368</v>
      </c>
      <c r="F193" s="82" t="s">
        <v>182</v>
      </c>
      <c r="G193" s="82" t="s">
        <v>182</v>
      </c>
      <c r="H193" s="82" t="s">
        <v>182</v>
      </c>
      <c r="I193" s="86">
        <v>-2987.4</v>
      </c>
    </row>
    <row r="194" spans="1:9" x14ac:dyDescent="0.45">
      <c r="A194" s="71">
        <v>3273</v>
      </c>
      <c r="B194" s="72">
        <v>1220</v>
      </c>
      <c r="C194" s="72" t="s">
        <v>486</v>
      </c>
      <c r="D194" s="72" t="s">
        <v>362</v>
      </c>
      <c r="E194" s="72" t="s">
        <v>366</v>
      </c>
      <c r="F194" s="72" t="s">
        <v>529</v>
      </c>
      <c r="G194" s="72" t="s">
        <v>529</v>
      </c>
      <c r="H194" s="72" t="s">
        <v>529</v>
      </c>
      <c r="I194" s="85">
        <v>-1386.25</v>
      </c>
    </row>
    <row r="195" spans="1:9" x14ac:dyDescent="0.45">
      <c r="A195" s="71">
        <v>3275</v>
      </c>
      <c r="B195" s="72">
        <v>1221</v>
      </c>
      <c r="C195" s="72" t="s">
        <v>487</v>
      </c>
      <c r="D195" s="72" t="s">
        <v>362</v>
      </c>
      <c r="E195" s="72" t="s">
        <v>366</v>
      </c>
      <c r="F195" s="72" t="s">
        <v>530</v>
      </c>
      <c r="G195" s="72" t="s">
        <v>530</v>
      </c>
      <c r="H195" s="72" t="s">
        <v>530</v>
      </c>
      <c r="I195" s="85">
        <v>-1137.75</v>
      </c>
    </row>
    <row r="196" spans="1:9" x14ac:dyDescent="0.45">
      <c r="A196" s="71">
        <v>3277</v>
      </c>
      <c r="B196" s="72">
        <v>1222</v>
      </c>
      <c r="C196" s="72" t="s">
        <v>488</v>
      </c>
      <c r="D196" s="72" t="s">
        <v>362</v>
      </c>
      <c r="E196" s="72" t="s">
        <v>366</v>
      </c>
      <c r="F196" s="72" t="s">
        <v>527</v>
      </c>
      <c r="G196" s="72" t="s">
        <v>527</v>
      </c>
      <c r="H196" s="72" t="s">
        <v>527</v>
      </c>
      <c r="I196" s="85">
        <v>-2085.88</v>
      </c>
    </row>
    <row r="197" spans="1:9" x14ac:dyDescent="0.45">
      <c r="A197" s="71">
        <v>3279</v>
      </c>
      <c r="B197" s="72">
        <v>1223</v>
      </c>
      <c r="C197" s="72" t="s">
        <v>489</v>
      </c>
      <c r="D197" s="72" t="s">
        <v>362</v>
      </c>
      <c r="E197" s="72" t="s">
        <v>366</v>
      </c>
      <c r="F197" s="72" t="s">
        <v>531</v>
      </c>
      <c r="G197" s="72" t="s">
        <v>531</v>
      </c>
      <c r="H197" s="72" t="s">
        <v>531</v>
      </c>
      <c r="I197" s="85">
        <v>-204</v>
      </c>
    </row>
    <row r="198" spans="1:9" x14ac:dyDescent="0.45">
      <c r="A198" s="71">
        <v>3281</v>
      </c>
      <c r="B198" s="72">
        <v>1224</v>
      </c>
      <c r="C198" s="72" t="s">
        <v>490</v>
      </c>
      <c r="D198" s="72" t="s">
        <v>362</v>
      </c>
      <c r="E198" s="72" t="s">
        <v>366</v>
      </c>
      <c r="F198" s="72" t="s">
        <v>518</v>
      </c>
      <c r="G198" s="72" t="s">
        <v>518</v>
      </c>
      <c r="H198" s="72" t="s">
        <v>518</v>
      </c>
      <c r="I198" s="85">
        <v>-2346</v>
      </c>
    </row>
    <row r="199" spans="1:9" x14ac:dyDescent="0.45">
      <c r="A199" s="71">
        <v>3283</v>
      </c>
      <c r="B199" s="72">
        <v>1225</v>
      </c>
      <c r="C199" s="72" t="s">
        <v>491</v>
      </c>
      <c r="D199" s="72" t="s">
        <v>362</v>
      </c>
      <c r="E199" s="72" t="s">
        <v>366</v>
      </c>
      <c r="F199" s="72" t="s">
        <v>519</v>
      </c>
      <c r="G199" s="72" t="s">
        <v>519</v>
      </c>
      <c r="H199" s="72" t="s">
        <v>519</v>
      </c>
      <c r="I199" s="85">
        <v>-189.63</v>
      </c>
    </row>
    <row r="200" spans="1:9" x14ac:dyDescent="0.45">
      <c r="A200" s="71">
        <v>3285</v>
      </c>
      <c r="B200" s="72">
        <v>1226</v>
      </c>
      <c r="C200" s="72" t="s">
        <v>492</v>
      </c>
      <c r="D200" s="72" t="s">
        <v>361</v>
      </c>
      <c r="E200" s="72" t="s">
        <v>365</v>
      </c>
      <c r="F200" s="72" t="s">
        <v>515</v>
      </c>
      <c r="G200" s="72" t="s">
        <v>515</v>
      </c>
      <c r="H200" s="72" t="s">
        <v>515</v>
      </c>
      <c r="I200" s="85">
        <v>-554.5</v>
      </c>
    </row>
    <row r="201" spans="1:9" x14ac:dyDescent="0.45">
      <c r="A201" s="71">
        <v>3287</v>
      </c>
      <c r="B201" s="72">
        <v>1227</v>
      </c>
      <c r="C201" s="72" t="s">
        <v>493</v>
      </c>
      <c r="D201" s="72" t="s">
        <v>361</v>
      </c>
      <c r="E201" s="72" t="s">
        <v>365</v>
      </c>
      <c r="F201" s="72" t="s">
        <v>524</v>
      </c>
      <c r="G201" s="72" t="s">
        <v>524</v>
      </c>
      <c r="H201" s="72" t="s">
        <v>524</v>
      </c>
      <c r="I201" s="85">
        <v>-3792.5</v>
      </c>
    </row>
    <row r="202" spans="1:9" x14ac:dyDescent="0.45">
      <c r="A202" s="71">
        <v>3289</v>
      </c>
      <c r="B202" s="72">
        <v>1228</v>
      </c>
      <c r="C202" s="72" t="s">
        <v>494</v>
      </c>
      <c r="D202" s="72" t="s">
        <v>361</v>
      </c>
      <c r="E202" s="72" t="s">
        <v>365</v>
      </c>
      <c r="F202" s="72" t="s">
        <v>532</v>
      </c>
      <c r="G202" s="72" t="s">
        <v>532</v>
      </c>
      <c r="H202" s="72" t="s">
        <v>532</v>
      </c>
      <c r="I202" s="85">
        <v>-758.5</v>
      </c>
    </row>
    <row r="203" spans="1:9" x14ac:dyDescent="0.45">
      <c r="A203" s="71">
        <v>3291</v>
      </c>
      <c r="B203" s="72">
        <v>1229</v>
      </c>
      <c r="C203" s="72" t="s">
        <v>495</v>
      </c>
      <c r="D203" s="72" t="s">
        <v>361</v>
      </c>
      <c r="E203" s="72" t="s">
        <v>365</v>
      </c>
      <c r="F203" s="72" t="s">
        <v>526</v>
      </c>
      <c r="G203" s="72" t="s">
        <v>526</v>
      </c>
      <c r="H203" s="72" t="s">
        <v>526</v>
      </c>
      <c r="I203" s="85">
        <v>-1020</v>
      </c>
    </row>
    <row r="204" spans="1:9" x14ac:dyDescent="0.45">
      <c r="A204" s="71">
        <v>3293</v>
      </c>
      <c r="B204" s="72">
        <v>1230</v>
      </c>
      <c r="C204" s="72" t="s">
        <v>496</v>
      </c>
      <c r="D204" s="72" t="s">
        <v>361</v>
      </c>
      <c r="E204" s="72" t="s">
        <v>365</v>
      </c>
      <c r="F204" s="72" t="s">
        <v>532</v>
      </c>
      <c r="G204" s="72" t="s">
        <v>532</v>
      </c>
      <c r="H204" s="72" t="s">
        <v>532</v>
      </c>
      <c r="I204" s="85">
        <v>-1428</v>
      </c>
    </row>
    <row r="205" spans="1:9" x14ac:dyDescent="0.45">
      <c r="A205" s="71">
        <v>3295</v>
      </c>
      <c r="B205" s="72">
        <v>1231</v>
      </c>
      <c r="C205" s="72" t="s">
        <v>497</v>
      </c>
      <c r="D205" s="72" t="s">
        <v>361</v>
      </c>
      <c r="E205" s="72" t="s">
        <v>365</v>
      </c>
      <c r="F205" s="72" t="s">
        <v>533</v>
      </c>
      <c r="G205" s="72" t="s">
        <v>533</v>
      </c>
      <c r="H205" s="72" t="s">
        <v>533</v>
      </c>
      <c r="I205" s="85">
        <v>-379.25</v>
      </c>
    </row>
    <row r="206" spans="1:9" x14ac:dyDescent="0.45">
      <c r="A206" s="71">
        <v>3297</v>
      </c>
      <c r="B206" s="72">
        <v>1232</v>
      </c>
      <c r="C206" s="72" t="s">
        <v>498</v>
      </c>
      <c r="D206" s="72" t="s">
        <v>70</v>
      </c>
      <c r="E206" s="72" t="s">
        <v>71</v>
      </c>
      <c r="F206" s="72" t="s">
        <v>534</v>
      </c>
      <c r="G206" s="72" t="s">
        <v>534</v>
      </c>
      <c r="H206" s="72" t="s">
        <v>534</v>
      </c>
      <c r="I206" s="85">
        <v>-606.79999999999995</v>
      </c>
    </row>
    <row r="207" spans="1:9" x14ac:dyDescent="0.45">
      <c r="A207" s="71">
        <v>3299</v>
      </c>
      <c r="B207" s="72">
        <v>1233</v>
      </c>
      <c r="C207" s="72" t="s">
        <v>499</v>
      </c>
      <c r="D207" s="72" t="s">
        <v>70</v>
      </c>
      <c r="E207" s="72" t="s">
        <v>71</v>
      </c>
      <c r="F207" s="72" t="s">
        <v>535</v>
      </c>
      <c r="G207" s="72" t="s">
        <v>535</v>
      </c>
      <c r="H207" s="72" t="s">
        <v>535</v>
      </c>
      <c r="I207" s="85">
        <v>-1668.7</v>
      </c>
    </row>
    <row r="208" spans="1:9" x14ac:dyDescent="0.45">
      <c r="A208" s="71">
        <v>3301</v>
      </c>
      <c r="B208" s="72">
        <v>1234</v>
      </c>
      <c r="C208" s="72" t="s">
        <v>500</v>
      </c>
      <c r="D208" s="72" t="s">
        <v>364</v>
      </c>
      <c r="E208" s="72" t="s">
        <v>368</v>
      </c>
      <c r="F208" s="72" t="s">
        <v>536</v>
      </c>
      <c r="G208" s="72" t="s">
        <v>536</v>
      </c>
      <c r="H208" s="72" t="s">
        <v>536</v>
      </c>
      <c r="I208" s="85">
        <v>-3034</v>
      </c>
    </row>
    <row r="209" spans="1:9" x14ac:dyDescent="0.45">
      <c r="A209" s="71">
        <v>3303</v>
      </c>
      <c r="B209" s="72">
        <v>1235</v>
      </c>
      <c r="C209" s="72" t="s">
        <v>501</v>
      </c>
      <c r="D209" s="72" t="s">
        <v>364</v>
      </c>
      <c r="E209" s="72" t="s">
        <v>368</v>
      </c>
      <c r="F209" s="72" t="s">
        <v>527</v>
      </c>
      <c r="G209" s="72" t="s">
        <v>527</v>
      </c>
      <c r="H209" s="72" t="s">
        <v>527</v>
      </c>
      <c r="I209" s="85">
        <v>-303.39999999999998</v>
      </c>
    </row>
    <row r="210" spans="1:9" ht="15.75" x14ac:dyDescent="0.5">
      <c r="A210"/>
      <c r="B210"/>
      <c r="C210"/>
      <c r="D210"/>
      <c r="E210"/>
      <c r="F210"/>
      <c r="G210"/>
      <c r="H210"/>
      <c r="I210"/>
    </row>
  </sheetData>
  <pageMargins left="0.7" right="0.7" top="0.75" bottom="0.75" header="0.3" footer="0.3"/>
  <pageSetup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C8E4EE-B869-48B6-B59E-403AD8C54410}">
  <sheetPr>
    <tabColor rgb="FF3366FF"/>
  </sheetPr>
  <dimension ref="A1:D363"/>
  <sheetViews>
    <sheetView showGridLines="0" topLeftCell="A4" workbookViewId="0">
      <selection activeCell="B3" sqref="B3"/>
    </sheetView>
  </sheetViews>
  <sheetFormatPr defaultRowHeight="15.75" outlineLevelRow="1" x14ac:dyDescent="0.5"/>
  <cols>
    <col min="1" max="4" width="18.64453125" style="73" customWidth="1"/>
  </cols>
  <sheetData>
    <row r="1" spans="1:4" s="70" customFormat="1" ht="12" hidden="1" outlineLevel="1" x14ac:dyDescent="0.4">
      <c r="A1" s="69" t="s">
        <v>18</v>
      </c>
      <c r="B1" s="70" t="s">
        <v>187</v>
      </c>
    </row>
    <row r="2" spans="1:4" s="70" customFormat="1" ht="12" hidden="1" outlineLevel="1" x14ac:dyDescent="0.4">
      <c r="A2" s="69" t="s">
        <v>51</v>
      </c>
      <c r="B2" s="70" t="s">
        <v>188</v>
      </c>
    </row>
    <row r="3" spans="1:4" s="70" customFormat="1" ht="12" hidden="1" outlineLevel="1" x14ac:dyDescent="0.4">
      <c r="A3" s="69" t="s">
        <v>52</v>
      </c>
      <c r="B3" s="70" t="str" cm="1">
        <f t="array" ref="B3">_xll.BC.QUERY(Connection,"glDimensionSetIds",,B1,,{"api","velixo"},A6)</f>
        <v>Dataset will be output as a data table at Dimensions!A6</v>
      </c>
    </row>
    <row r="4" spans="1:4" ht="23.25" collapsed="1" x14ac:dyDescent="0.5">
      <c r="A4" s="30" t="s">
        <v>186</v>
      </c>
      <c r="B4"/>
      <c r="C4"/>
      <c r="D4"/>
    </row>
    <row r="5" spans="1:4" x14ac:dyDescent="0.5">
      <c r="A5"/>
      <c r="B5"/>
      <c r="C5"/>
      <c r="D5"/>
    </row>
    <row r="6" spans="1:4" x14ac:dyDescent="0.5">
      <c r="A6" s="98" t="s">
        <v>210</v>
      </c>
      <c r="B6" s="99" t="s">
        <v>211</v>
      </c>
      <c r="C6" s="99" t="s">
        <v>212</v>
      </c>
      <c r="D6" s="100" t="s">
        <v>213</v>
      </c>
    </row>
    <row r="7" spans="1:4" x14ac:dyDescent="0.5">
      <c r="A7" s="71">
        <v>3</v>
      </c>
      <c r="B7" s="72" t="s">
        <v>189</v>
      </c>
      <c r="C7" s="72" t="s">
        <v>194</v>
      </c>
      <c r="D7" s="97" t="s">
        <v>199</v>
      </c>
    </row>
    <row r="8" spans="1:4" x14ac:dyDescent="0.5">
      <c r="A8" s="71">
        <v>3</v>
      </c>
      <c r="B8" s="72" t="s">
        <v>190</v>
      </c>
      <c r="C8" s="72" t="s">
        <v>195</v>
      </c>
      <c r="D8" s="97" t="s">
        <v>200</v>
      </c>
    </row>
    <row r="9" spans="1:4" x14ac:dyDescent="0.5">
      <c r="A9" s="71">
        <v>3</v>
      </c>
      <c r="B9" s="72" t="s">
        <v>191</v>
      </c>
      <c r="C9" s="72" t="s">
        <v>196</v>
      </c>
      <c r="D9" s="97" t="s">
        <v>201</v>
      </c>
    </row>
    <row r="10" spans="1:4" x14ac:dyDescent="0.5">
      <c r="A10" s="71">
        <v>4</v>
      </c>
      <c r="B10" s="72" t="s">
        <v>189</v>
      </c>
      <c r="C10" s="72" t="s">
        <v>194</v>
      </c>
      <c r="D10" s="97" t="s">
        <v>202</v>
      </c>
    </row>
    <row r="11" spans="1:4" x14ac:dyDescent="0.5">
      <c r="A11" s="71">
        <v>5</v>
      </c>
      <c r="B11" s="72" t="s">
        <v>189</v>
      </c>
      <c r="C11" s="72" t="s">
        <v>194</v>
      </c>
      <c r="D11" s="97" t="s">
        <v>202</v>
      </c>
    </row>
    <row r="12" spans="1:4" x14ac:dyDescent="0.5">
      <c r="A12" s="71">
        <v>5</v>
      </c>
      <c r="B12" s="72" t="s">
        <v>190</v>
      </c>
      <c r="C12" s="72" t="s">
        <v>195</v>
      </c>
      <c r="D12" s="97" t="s">
        <v>203</v>
      </c>
    </row>
    <row r="13" spans="1:4" x14ac:dyDescent="0.5">
      <c r="A13" s="71">
        <v>6</v>
      </c>
      <c r="B13" s="72" t="s">
        <v>189</v>
      </c>
      <c r="C13" s="72" t="s">
        <v>194</v>
      </c>
      <c r="D13" s="97" t="s">
        <v>204</v>
      </c>
    </row>
    <row r="14" spans="1:4" x14ac:dyDescent="0.5">
      <c r="A14" s="71">
        <v>8</v>
      </c>
      <c r="B14" s="72" t="s">
        <v>189</v>
      </c>
      <c r="C14" s="72" t="s">
        <v>194</v>
      </c>
      <c r="D14" s="97" t="s">
        <v>202</v>
      </c>
    </row>
    <row r="15" spans="1:4" x14ac:dyDescent="0.5">
      <c r="A15" s="71">
        <v>8</v>
      </c>
      <c r="B15" s="72" t="s">
        <v>192</v>
      </c>
      <c r="C15" s="72" t="s">
        <v>197</v>
      </c>
      <c r="D15" s="97" t="s">
        <v>205</v>
      </c>
    </row>
    <row r="16" spans="1:4" x14ac:dyDescent="0.5">
      <c r="A16" s="71">
        <v>8</v>
      </c>
      <c r="B16" s="72" t="s">
        <v>193</v>
      </c>
      <c r="C16" s="72" t="s">
        <v>198</v>
      </c>
      <c r="D16" s="97" t="s">
        <v>206</v>
      </c>
    </row>
    <row r="17" spans="1:4" x14ac:dyDescent="0.5">
      <c r="A17" s="71">
        <v>10</v>
      </c>
      <c r="B17" s="72" t="s">
        <v>189</v>
      </c>
      <c r="C17" s="72" t="s">
        <v>194</v>
      </c>
      <c r="D17" s="97" t="s">
        <v>202</v>
      </c>
    </row>
    <row r="18" spans="1:4" x14ac:dyDescent="0.5">
      <c r="A18" s="71">
        <v>10</v>
      </c>
      <c r="B18" s="72" t="s">
        <v>192</v>
      </c>
      <c r="C18" s="72" t="s">
        <v>197</v>
      </c>
      <c r="D18" s="97" t="s">
        <v>207</v>
      </c>
    </row>
    <row r="19" spans="1:4" x14ac:dyDescent="0.5">
      <c r="A19" s="71">
        <v>10</v>
      </c>
      <c r="B19" s="72" t="s">
        <v>193</v>
      </c>
      <c r="C19" s="72" t="s">
        <v>198</v>
      </c>
      <c r="D19" s="97" t="s">
        <v>206</v>
      </c>
    </row>
    <row r="20" spans="1:4" x14ac:dyDescent="0.5">
      <c r="A20" s="71">
        <v>13</v>
      </c>
      <c r="B20" s="72" t="s">
        <v>189</v>
      </c>
      <c r="C20" s="72" t="s">
        <v>194</v>
      </c>
      <c r="D20" s="97" t="s">
        <v>199</v>
      </c>
    </row>
    <row r="21" spans="1:4" x14ac:dyDescent="0.5">
      <c r="A21" s="71">
        <v>13</v>
      </c>
      <c r="B21" s="72" t="s">
        <v>190</v>
      </c>
      <c r="C21" s="72" t="s">
        <v>195</v>
      </c>
      <c r="D21" s="97" t="s">
        <v>203</v>
      </c>
    </row>
    <row r="22" spans="1:4" x14ac:dyDescent="0.5">
      <c r="A22" s="71">
        <v>13</v>
      </c>
      <c r="B22" s="72" t="s">
        <v>192</v>
      </c>
      <c r="C22" s="72" t="s">
        <v>197</v>
      </c>
      <c r="D22" s="97" t="s">
        <v>207</v>
      </c>
    </row>
    <row r="23" spans="1:4" x14ac:dyDescent="0.5">
      <c r="A23" s="71">
        <v>13</v>
      </c>
      <c r="B23" s="72" t="s">
        <v>193</v>
      </c>
      <c r="C23" s="72" t="s">
        <v>198</v>
      </c>
      <c r="D23" s="97" t="s">
        <v>206</v>
      </c>
    </row>
    <row r="24" spans="1:4" x14ac:dyDescent="0.5">
      <c r="A24" s="71">
        <v>16</v>
      </c>
      <c r="B24" s="72" t="s">
        <v>189</v>
      </c>
      <c r="C24" s="72" t="s">
        <v>194</v>
      </c>
      <c r="D24" s="97" t="s">
        <v>202</v>
      </c>
    </row>
    <row r="25" spans="1:4" x14ac:dyDescent="0.5">
      <c r="A25" s="71">
        <v>16</v>
      </c>
      <c r="B25" s="72" t="s">
        <v>190</v>
      </c>
      <c r="C25" s="72" t="s">
        <v>195</v>
      </c>
      <c r="D25" s="97" t="s">
        <v>208</v>
      </c>
    </row>
    <row r="26" spans="1:4" x14ac:dyDescent="0.5">
      <c r="A26" s="71">
        <v>16</v>
      </c>
      <c r="B26" s="72" t="s">
        <v>192</v>
      </c>
      <c r="C26" s="72" t="s">
        <v>197</v>
      </c>
      <c r="D26" s="97" t="s">
        <v>207</v>
      </c>
    </row>
    <row r="27" spans="1:4" x14ac:dyDescent="0.5">
      <c r="A27" s="71">
        <v>16</v>
      </c>
      <c r="B27" s="72" t="s">
        <v>193</v>
      </c>
      <c r="C27" s="72" t="s">
        <v>198</v>
      </c>
      <c r="D27" s="97" t="s">
        <v>206</v>
      </c>
    </row>
    <row r="28" spans="1:4" x14ac:dyDescent="0.5">
      <c r="A28" s="71">
        <v>18</v>
      </c>
      <c r="B28" s="72" t="s">
        <v>189</v>
      </c>
      <c r="C28" s="72" t="s">
        <v>194</v>
      </c>
      <c r="D28" s="97" t="s">
        <v>204</v>
      </c>
    </row>
    <row r="29" spans="1:4" x14ac:dyDescent="0.5">
      <c r="A29" s="71">
        <v>18</v>
      </c>
      <c r="B29" s="72" t="s">
        <v>192</v>
      </c>
      <c r="C29" s="72" t="s">
        <v>197</v>
      </c>
      <c r="D29" s="97" t="s">
        <v>209</v>
      </c>
    </row>
    <row r="30" spans="1:4" x14ac:dyDescent="0.5">
      <c r="A30" s="71">
        <v>18</v>
      </c>
      <c r="B30" s="72" t="s">
        <v>193</v>
      </c>
      <c r="C30" s="72" t="s">
        <v>198</v>
      </c>
      <c r="D30" s="97" t="s">
        <v>206</v>
      </c>
    </row>
    <row r="31" spans="1:4" x14ac:dyDescent="0.5">
      <c r="A31" s="71">
        <v>21</v>
      </c>
      <c r="B31" s="72" t="s">
        <v>189</v>
      </c>
      <c r="C31" s="72" t="s">
        <v>194</v>
      </c>
      <c r="D31" s="97" t="s">
        <v>199</v>
      </c>
    </row>
    <row r="32" spans="1:4" x14ac:dyDescent="0.5">
      <c r="A32" s="71">
        <v>21</v>
      </c>
      <c r="B32" s="72" t="s">
        <v>190</v>
      </c>
      <c r="C32" s="72" t="s">
        <v>195</v>
      </c>
      <c r="D32" s="97" t="s">
        <v>200</v>
      </c>
    </row>
    <row r="33" spans="1:4" x14ac:dyDescent="0.5">
      <c r="A33" s="71">
        <v>21</v>
      </c>
      <c r="B33" s="72" t="s">
        <v>192</v>
      </c>
      <c r="C33" s="72" t="s">
        <v>197</v>
      </c>
      <c r="D33" s="97" t="s">
        <v>207</v>
      </c>
    </row>
    <row r="34" spans="1:4" x14ac:dyDescent="0.5">
      <c r="A34" s="71">
        <v>21</v>
      </c>
      <c r="B34" s="72" t="s">
        <v>191</v>
      </c>
      <c r="C34" s="72" t="s">
        <v>196</v>
      </c>
      <c r="D34" s="97" t="s">
        <v>201</v>
      </c>
    </row>
    <row r="35" spans="1:4" x14ac:dyDescent="0.5">
      <c r="A35" s="71">
        <v>21</v>
      </c>
      <c r="B35" s="72" t="s">
        <v>193</v>
      </c>
      <c r="C35" s="72" t="s">
        <v>198</v>
      </c>
      <c r="D35" s="97" t="s">
        <v>206</v>
      </c>
    </row>
    <row r="36" spans="1:4" x14ac:dyDescent="0.5">
      <c r="A36" s="71">
        <v>23</v>
      </c>
      <c r="B36" s="72" t="s">
        <v>189</v>
      </c>
      <c r="C36" s="72" t="s">
        <v>194</v>
      </c>
      <c r="D36" s="97" t="s">
        <v>202</v>
      </c>
    </row>
    <row r="37" spans="1:4" x14ac:dyDescent="0.5">
      <c r="A37" s="71">
        <v>23</v>
      </c>
      <c r="B37" s="72" t="s">
        <v>190</v>
      </c>
      <c r="C37" s="72" t="s">
        <v>195</v>
      </c>
      <c r="D37" s="97" t="s">
        <v>203</v>
      </c>
    </row>
    <row r="38" spans="1:4" x14ac:dyDescent="0.5">
      <c r="A38" s="71">
        <v>23</v>
      </c>
      <c r="B38" s="72" t="s">
        <v>192</v>
      </c>
      <c r="C38" s="72" t="s">
        <v>197</v>
      </c>
      <c r="D38" s="97" t="s">
        <v>207</v>
      </c>
    </row>
    <row r="39" spans="1:4" x14ac:dyDescent="0.5">
      <c r="A39" s="71">
        <v>23</v>
      </c>
      <c r="B39" s="72" t="s">
        <v>193</v>
      </c>
      <c r="C39" s="72" t="s">
        <v>198</v>
      </c>
      <c r="D39" s="97" t="s">
        <v>206</v>
      </c>
    </row>
    <row r="40" spans="1:4" x14ac:dyDescent="0.5">
      <c r="A40"/>
      <c r="B40"/>
      <c r="C40"/>
      <c r="D40"/>
    </row>
    <row r="41" spans="1:4" x14ac:dyDescent="0.5">
      <c r="A41"/>
      <c r="B41"/>
      <c r="C41"/>
      <c r="D41"/>
    </row>
    <row r="42" spans="1:4" x14ac:dyDescent="0.5">
      <c r="A42"/>
      <c r="B42"/>
      <c r="C42"/>
      <c r="D42"/>
    </row>
    <row r="43" spans="1:4" x14ac:dyDescent="0.5">
      <c r="A43"/>
      <c r="B43"/>
      <c r="C43"/>
      <c r="D43"/>
    </row>
    <row r="44" spans="1:4" x14ac:dyDescent="0.5">
      <c r="A44"/>
      <c r="B44"/>
      <c r="C44"/>
      <c r="D44"/>
    </row>
    <row r="45" spans="1:4" x14ac:dyDescent="0.5">
      <c r="A45"/>
      <c r="B45"/>
      <c r="C45"/>
      <c r="D45"/>
    </row>
    <row r="46" spans="1:4" x14ac:dyDescent="0.5">
      <c r="A46"/>
      <c r="B46"/>
      <c r="C46"/>
      <c r="D46"/>
    </row>
    <row r="47" spans="1:4" x14ac:dyDescent="0.5">
      <c r="A47"/>
      <c r="B47"/>
      <c r="C47"/>
      <c r="D47"/>
    </row>
    <row r="48" spans="1:4" x14ac:dyDescent="0.5">
      <c r="A48"/>
      <c r="B48"/>
      <c r="C48"/>
      <c r="D48"/>
    </row>
    <row r="49" customFormat="1" x14ac:dyDescent="0.5"/>
    <row r="50" customFormat="1" x14ac:dyDescent="0.5"/>
    <row r="51" customFormat="1" x14ac:dyDescent="0.5"/>
    <row r="52" customFormat="1" x14ac:dyDescent="0.5"/>
    <row r="53" customFormat="1" x14ac:dyDescent="0.5"/>
    <row r="54" customFormat="1" x14ac:dyDescent="0.5"/>
    <row r="55" customFormat="1" x14ac:dyDescent="0.5"/>
    <row r="56" customFormat="1" x14ac:dyDescent="0.5"/>
    <row r="57" customFormat="1" x14ac:dyDescent="0.5"/>
    <row r="58" customFormat="1" x14ac:dyDescent="0.5"/>
    <row r="59" customFormat="1" x14ac:dyDescent="0.5"/>
    <row r="60" customFormat="1" x14ac:dyDescent="0.5"/>
    <row r="61" customFormat="1" x14ac:dyDescent="0.5"/>
    <row r="62" customFormat="1" x14ac:dyDescent="0.5"/>
    <row r="63" customFormat="1" x14ac:dyDescent="0.5"/>
    <row r="64" customFormat="1" x14ac:dyDescent="0.5"/>
    <row r="65" customFormat="1" x14ac:dyDescent="0.5"/>
    <row r="66" customFormat="1" x14ac:dyDescent="0.5"/>
    <row r="67" customFormat="1" x14ac:dyDescent="0.5"/>
    <row r="68" customFormat="1" x14ac:dyDescent="0.5"/>
    <row r="69" customFormat="1" x14ac:dyDescent="0.5"/>
    <row r="70" customFormat="1" x14ac:dyDescent="0.5"/>
    <row r="71" customFormat="1" x14ac:dyDescent="0.5"/>
    <row r="72" customFormat="1" x14ac:dyDescent="0.5"/>
    <row r="73" customFormat="1" x14ac:dyDescent="0.5"/>
    <row r="74" customFormat="1" x14ac:dyDescent="0.5"/>
    <row r="75" customFormat="1" x14ac:dyDescent="0.5"/>
    <row r="76" customFormat="1" x14ac:dyDescent="0.5"/>
    <row r="77" customFormat="1" x14ac:dyDescent="0.5"/>
    <row r="78" customFormat="1" x14ac:dyDescent="0.5"/>
    <row r="79" customFormat="1" x14ac:dyDescent="0.5"/>
    <row r="80" customFormat="1" x14ac:dyDescent="0.5"/>
    <row r="81" customFormat="1" x14ac:dyDescent="0.5"/>
    <row r="82" customFormat="1" x14ac:dyDescent="0.5"/>
    <row r="83" customFormat="1" x14ac:dyDescent="0.5"/>
    <row r="84" customFormat="1" x14ac:dyDescent="0.5"/>
    <row r="85" customFormat="1" x14ac:dyDescent="0.5"/>
    <row r="86" customFormat="1" x14ac:dyDescent="0.5"/>
    <row r="87" customFormat="1" x14ac:dyDescent="0.5"/>
    <row r="88" customFormat="1" x14ac:dyDescent="0.5"/>
    <row r="89" customFormat="1" x14ac:dyDescent="0.5"/>
    <row r="90" customFormat="1" x14ac:dyDescent="0.5"/>
    <row r="91" customFormat="1" x14ac:dyDescent="0.5"/>
    <row r="92" customFormat="1" x14ac:dyDescent="0.5"/>
    <row r="93" customFormat="1" x14ac:dyDescent="0.5"/>
    <row r="94" customFormat="1" x14ac:dyDescent="0.5"/>
    <row r="95" customFormat="1" x14ac:dyDescent="0.5"/>
    <row r="96" customFormat="1" x14ac:dyDescent="0.5"/>
    <row r="97" customFormat="1" x14ac:dyDescent="0.5"/>
    <row r="98" customFormat="1" x14ac:dyDescent="0.5"/>
    <row r="99" customFormat="1" x14ac:dyDescent="0.5"/>
    <row r="100" customFormat="1" x14ac:dyDescent="0.5"/>
    <row r="101" customFormat="1" x14ac:dyDescent="0.5"/>
    <row r="102" customFormat="1" x14ac:dyDescent="0.5"/>
    <row r="103" customFormat="1" x14ac:dyDescent="0.5"/>
    <row r="104" customFormat="1" x14ac:dyDescent="0.5"/>
    <row r="105" customFormat="1" x14ac:dyDescent="0.5"/>
    <row r="106" customFormat="1" x14ac:dyDescent="0.5"/>
    <row r="107" customFormat="1" x14ac:dyDescent="0.5"/>
    <row r="108" customFormat="1" x14ac:dyDescent="0.5"/>
    <row r="109" customFormat="1" x14ac:dyDescent="0.5"/>
    <row r="110" customFormat="1" x14ac:dyDescent="0.5"/>
    <row r="111" customFormat="1" x14ac:dyDescent="0.5"/>
    <row r="112" customFormat="1" x14ac:dyDescent="0.5"/>
    <row r="113" customFormat="1" x14ac:dyDescent="0.5"/>
    <row r="114" customFormat="1" x14ac:dyDescent="0.5"/>
    <row r="115" customFormat="1" x14ac:dyDescent="0.5"/>
    <row r="116" customFormat="1" x14ac:dyDescent="0.5"/>
    <row r="117" customFormat="1" x14ac:dyDescent="0.5"/>
    <row r="118" customFormat="1" x14ac:dyDescent="0.5"/>
    <row r="119" customFormat="1" x14ac:dyDescent="0.5"/>
    <row r="120" customFormat="1" x14ac:dyDescent="0.5"/>
    <row r="121" customFormat="1" x14ac:dyDescent="0.5"/>
    <row r="122" customFormat="1" x14ac:dyDescent="0.5"/>
    <row r="123" customFormat="1" x14ac:dyDescent="0.5"/>
    <row r="124" customFormat="1" x14ac:dyDescent="0.5"/>
    <row r="125" customFormat="1" x14ac:dyDescent="0.5"/>
    <row r="126" customFormat="1" x14ac:dyDescent="0.5"/>
    <row r="127" customFormat="1" x14ac:dyDescent="0.5"/>
    <row r="128" customFormat="1" x14ac:dyDescent="0.5"/>
    <row r="129" customFormat="1" x14ac:dyDescent="0.5"/>
    <row r="130" customFormat="1" x14ac:dyDescent="0.5"/>
    <row r="131" customFormat="1" x14ac:dyDescent="0.5"/>
    <row r="132" customFormat="1" x14ac:dyDescent="0.5"/>
    <row r="133" customFormat="1" x14ac:dyDescent="0.5"/>
    <row r="134" customFormat="1" x14ac:dyDescent="0.5"/>
    <row r="135" customFormat="1" x14ac:dyDescent="0.5"/>
    <row r="136" customFormat="1" x14ac:dyDescent="0.5"/>
    <row r="137" customFormat="1" x14ac:dyDescent="0.5"/>
    <row r="138" customFormat="1" x14ac:dyDescent="0.5"/>
    <row r="139" customFormat="1" x14ac:dyDescent="0.5"/>
    <row r="140" customFormat="1" x14ac:dyDescent="0.5"/>
    <row r="141" customFormat="1" x14ac:dyDescent="0.5"/>
    <row r="142" customFormat="1" x14ac:dyDescent="0.5"/>
    <row r="143" customFormat="1" x14ac:dyDescent="0.5"/>
    <row r="144" customFormat="1" x14ac:dyDescent="0.5"/>
    <row r="145" customFormat="1" x14ac:dyDescent="0.5"/>
    <row r="146" customFormat="1" x14ac:dyDescent="0.5"/>
    <row r="147" customFormat="1" x14ac:dyDescent="0.5"/>
    <row r="148" customFormat="1" x14ac:dyDescent="0.5"/>
    <row r="149" customFormat="1" x14ac:dyDescent="0.5"/>
    <row r="150" customFormat="1" x14ac:dyDescent="0.5"/>
    <row r="151" customFormat="1" x14ac:dyDescent="0.5"/>
    <row r="152" customFormat="1" x14ac:dyDescent="0.5"/>
    <row r="153" customFormat="1" x14ac:dyDescent="0.5"/>
    <row r="154" customFormat="1" x14ac:dyDescent="0.5"/>
    <row r="155" customFormat="1" x14ac:dyDescent="0.5"/>
    <row r="156" customFormat="1" x14ac:dyDescent="0.5"/>
    <row r="157" customFormat="1" x14ac:dyDescent="0.5"/>
    <row r="158" customFormat="1" x14ac:dyDescent="0.5"/>
    <row r="159" customFormat="1" x14ac:dyDescent="0.5"/>
    <row r="160" customFormat="1" x14ac:dyDescent="0.5"/>
    <row r="161" customFormat="1" x14ac:dyDescent="0.5"/>
    <row r="162" customFormat="1" x14ac:dyDescent="0.5"/>
    <row r="163" customFormat="1" x14ac:dyDescent="0.5"/>
    <row r="164" customFormat="1" x14ac:dyDescent="0.5"/>
    <row r="165" customFormat="1" x14ac:dyDescent="0.5"/>
    <row r="166" customFormat="1" x14ac:dyDescent="0.5"/>
    <row r="167" customFormat="1" x14ac:dyDescent="0.5"/>
    <row r="168" customFormat="1" x14ac:dyDescent="0.5"/>
    <row r="169" customFormat="1" x14ac:dyDescent="0.5"/>
    <row r="170" customFormat="1" x14ac:dyDescent="0.5"/>
    <row r="171" customFormat="1" x14ac:dyDescent="0.5"/>
    <row r="172" customFormat="1" x14ac:dyDescent="0.5"/>
    <row r="173" customFormat="1" x14ac:dyDescent="0.5"/>
    <row r="174" customFormat="1" x14ac:dyDescent="0.5"/>
    <row r="175" customFormat="1" x14ac:dyDescent="0.5"/>
    <row r="176" customFormat="1" x14ac:dyDescent="0.5"/>
    <row r="177" customFormat="1" x14ac:dyDescent="0.5"/>
    <row r="178" customFormat="1" x14ac:dyDescent="0.5"/>
    <row r="179" customFormat="1" x14ac:dyDescent="0.5"/>
    <row r="180" customFormat="1" x14ac:dyDescent="0.5"/>
    <row r="181" customFormat="1" x14ac:dyDescent="0.5"/>
    <row r="182" customFormat="1" x14ac:dyDescent="0.5"/>
    <row r="183" customFormat="1" x14ac:dyDescent="0.5"/>
    <row r="184" customFormat="1" x14ac:dyDescent="0.5"/>
    <row r="185" customFormat="1" x14ac:dyDescent="0.5"/>
    <row r="186" customFormat="1" x14ac:dyDescent="0.5"/>
    <row r="187" customFormat="1" x14ac:dyDescent="0.5"/>
    <row r="188" customFormat="1" x14ac:dyDescent="0.5"/>
    <row r="189" customFormat="1" x14ac:dyDescent="0.5"/>
    <row r="190" customFormat="1" x14ac:dyDescent="0.5"/>
    <row r="191" customFormat="1" x14ac:dyDescent="0.5"/>
    <row r="192" customFormat="1" x14ac:dyDescent="0.5"/>
    <row r="193" customFormat="1" x14ac:dyDescent="0.5"/>
    <row r="194" customFormat="1" x14ac:dyDescent="0.5"/>
    <row r="195" customFormat="1" x14ac:dyDescent="0.5"/>
    <row r="196" customFormat="1" x14ac:dyDescent="0.5"/>
    <row r="197" customFormat="1" x14ac:dyDescent="0.5"/>
    <row r="198" customFormat="1" x14ac:dyDescent="0.5"/>
    <row r="199" customFormat="1" x14ac:dyDescent="0.5"/>
    <row r="200" customFormat="1" x14ac:dyDescent="0.5"/>
    <row r="201" customFormat="1" x14ac:dyDescent="0.5"/>
    <row r="202" customFormat="1" x14ac:dyDescent="0.5"/>
    <row r="203" customFormat="1" x14ac:dyDescent="0.5"/>
    <row r="204" customFormat="1" x14ac:dyDescent="0.5"/>
    <row r="205" customFormat="1" x14ac:dyDescent="0.5"/>
    <row r="206" customFormat="1" x14ac:dyDescent="0.5"/>
    <row r="207" customFormat="1" x14ac:dyDescent="0.5"/>
    <row r="208" customFormat="1" x14ac:dyDescent="0.5"/>
    <row r="209" customFormat="1" x14ac:dyDescent="0.5"/>
    <row r="210" customFormat="1" x14ac:dyDescent="0.5"/>
    <row r="211" customFormat="1" x14ac:dyDescent="0.5"/>
    <row r="212" customFormat="1" x14ac:dyDescent="0.5"/>
    <row r="213" customFormat="1" x14ac:dyDescent="0.5"/>
    <row r="214" customFormat="1" x14ac:dyDescent="0.5"/>
    <row r="215" customFormat="1" x14ac:dyDescent="0.5"/>
    <row r="216" customFormat="1" x14ac:dyDescent="0.5"/>
    <row r="217" customFormat="1" x14ac:dyDescent="0.5"/>
    <row r="218" customFormat="1" x14ac:dyDescent="0.5"/>
    <row r="219" customFormat="1" x14ac:dyDescent="0.5"/>
    <row r="220" customFormat="1" x14ac:dyDescent="0.5"/>
    <row r="221" customFormat="1" x14ac:dyDescent="0.5"/>
    <row r="222" customFormat="1" x14ac:dyDescent="0.5"/>
    <row r="223" customFormat="1" x14ac:dyDescent="0.5"/>
    <row r="224" customFormat="1" x14ac:dyDescent="0.5"/>
    <row r="225" customFormat="1" x14ac:dyDescent="0.5"/>
    <row r="226" customFormat="1" x14ac:dyDescent="0.5"/>
    <row r="227" customFormat="1" x14ac:dyDescent="0.5"/>
    <row r="228" customFormat="1" x14ac:dyDescent="0.5"/>
    <row r="229" customFormat="1" x14ac:dyDescent="0.5"/>
    <row r="230" customFormat="1" x14ac:dyDescent="0.5"/>
    <row r="231" customFormat="1" x14ac:dyDescent="0.5"/>
    <row r="232" customFormat="1" x14ac:dyDescent="0.5"/>
    <row r="233" customFormat="1" x14ac:dyDescent="0.5"/>
    <row r="234" customFormat="1" x14ac:dyDescent="0.5"/>
    <row r="235" customFormat="1" x14ac:dyDescent="0.5"/>
    <row r="236" customFormat="1" x14ac:dyDescent="0.5"/>
    <row r="237" customFormat="1" x14ac:dyDescent="0.5"/>
    <row r="238" customFormat="1" x14ac:dyDescent="0.5"/>
    <row r="239" customFormat="1" x14ac:dyDescent="0.5"/>
    <row r="240" customFormat="1" x14ac:dyDescent="0.5"/>
    <row r="241" customFormat="1" x14ac:dyDescent="0.5"/>
    <row r="242" customFormat="1" x14ac:dyDescent="0.5"/>
    <row r="243" customFormat="1" x14ac:dyDescent="0.5"/>
    <row r="244" customFormat="1" x14ac:dyDescent="0.5"/>
    <row r="245" customFormat="1" x14ac:dyDescent="0.5"/>
    <row r="246" customFormat="1" x14ac:dyDescent="0.5"/>
    <row r="247" customFormat="1" x14ac:dyDescent="0.5"/>
    <row r="248" customFormat="1" x14ac:dyDescent="0.5"/>
    <row r="249" customFormat="1" x14ac:dyDescent="0.5"/>
    <row r="250" customFormat="1" x14ac:dyDescent="0.5"/>
    <row r="251" customFormat="1" x14ac:dyDescent="0.5"/>
    <row r="252" customFormat="1" x14ac:dyDescent="0.5"/>
    <row r="253" customFormat="1" x14ac:dyDescent="0.5"/>
    <row r="254" customFormat="1" x14ac:dyDescent="0.5"/>
    <row r="255" customFormat="1" x14ac:dyDescent="0.5"/>
    <row r="256" customFormat="1" x14ac:dyDescent="0.5"/>
    <row r="257" customFormat="1" x14ac:dyDescent="0.5"/>
    <row r="258" customFormat="1" x14ac:dyDescent="0.5"/>
    <row r="259" customFormat="1" x14ac:dyDescent="0.5"/>
    <row r="260" customFormat="1" x14ac:dyDescent="0.5"/>
    <row r="261" customFormat="1" x14ac:dyDescent="0.5"/>
    <row r="262" customFormat="1" x14ac:dyDescent="0.5"/>
    <row r="263" customFormat="1" x14ac:dyDescent="0.5"/>
    <row r="264" customFormat="1" x14ac:dyDescent="0.5"/>
    <row r="265" customFormat="1" x14ac:dyDescent="0.5"/>
    <row r="266" customFormat="1" x14ac:dyDescent="0.5"/>
    <row r="267" customFormat="1" x14ac:dyDescent="0.5"/>
    <row r="268" customFormat="1" x14ac:dyDescent="0.5"/>
    <row r="269" customFormat="1" x14ac:dyDescent="0.5"/>
    <row r="270" customFormat="1" x14ac:dyDescent="0.5"/>
    <row r="271" customFormat="1" x14ac:dyDescent="0.5"/>
    <row r="272" customFormat="1" x14ac:dyDescent="0.5"/>
    <row r="273" customFormat="1" x14ac:dyDescent="0.5"/>
    <row r="274" customFormat="1" x14ac:dyDescent="0.5"/>
    <row r="275" customFormat="1" x14ac:dyDescent="0.5"/>
    <row r="276" customFormat="1" x14ac:dyDescent="0.5"/>
    <row r="277" customFormat="1" x14ac:dyDescent="0.5"/>
    <row r="278" customFormat="1" x14ac:dyDescent="0.5"/>
    <row r="279" customFormat="1" x14ac:dyDescent="0.5"/>
    <row r="280" customFormat="1" x14ac:dyDescent="0.5"/>
    <row r="281" customFormat="1" x14ac:dyDescent="0.5"/>
    <row r="282" customFormat="1" x14ac:dyDescent="0.5"/>
    <row r="283" customFormat="1" x14ac:dyDescent="0.5"/>
    <row r="284" customFormat="1" x14ac:dyDescent="0.5"/>
    <row r="285" customFormat="1" x14ac:dyDescent="0.5"/>
    <row r="286" customFormat="1" x14ac:dyDescent="0.5"/>
    <row r="287" customFormat="1" x14ac:dyDescent="0.5"/>
    <row r="288" customFormat="1" x14ac:dyDescent="0.5"/>
    <row r="289" customFormat="1" x14ac:dyDescent="0.5"/>
    <row r="290" customFormat="1" x14ac:dyDescent="0.5"/>
    <row r="291" customFormat="1" x14ac:dyDescent="0.5"/>
    <row r="292" customFormat="1" x14ac:dyDescent="0.5"/>
    <row r="293" customFormat="1" x14ac:dyDescent="0.5"/>
    <row r="294" customFormat="1" x14ac:dyDescent="0.5"/>
    <row r="295" customFormat="1" x14ac:dyDescent="0.5"/>
    <row r="296" customFormat="1" x14ac:dyDescent="0.5"/>
    <row r="297" customFormat="1" x14ac:dyDescent="0.5"/>
    <row r="298" customFormat="1" x14ac:dyDescent="0.5"/>
    <row r="299" customFormat="1" x14ac:dyDescent="0.5"/>
    <row r="300" customFormat="1" x14ac:dyDescent="0.5"/>
    <row r="301" customFormat="1" x14ac:dyDescent="0.5"/>
    <row r="302" customFormat="1" x14ac:dyDescent="0.5"/>
    <row r="303" customFormat="1" x14ac:dyDescent="0.5"/>
    <row r="304" customFormat="1" x14ac:dyDescent="0.5"/>
    <row r="305" customFormat="1" x14ac:dyDescent="0.5"/>
    <row r="306" customFormat="1" x14ac:dyDescent="0.5"/>
    <row r="307" customFormat="1" x14ac:dyDescent="0.5"/>
    <row r="308" customFormat="1" x14ac:dyDescent="0.5"/>
    <row r="309" customFormat="1" x14ac:dyDescent="0.5"/>
    <row r="310" customFormat="1" x14ac:dyDescent="0.5"/>
    <row r="311" customFormat="1" x14ac:dyDescent="0.5"/>
    <row r="312" customFormat="1" x14ac:dyDescent="0.5"/>
    <row r="313" customFormat="1" x14ac:dyDescent="0.5"/>
    <row r="314" customFormat="1" x14ac:dyDescent="0.5"/>
    <row r="315" customFormat="1" x14ac:dyDescent="0.5"/>
    <row r="316" customFormat="1" x14ac:dyDescent="0.5"/>
    <row r="317" customFormat="1" x14ac:dyDescent="0.5"/>
    <row r="318" customFormat="1" x14ac:dyDescent="0.5"/>
    <row r="319" customFormat="1" x14ac:dyDescent="0.5"/>
    <row r="320" customFormat="1" x14ac:dyDescent="0.5"/>
    <row r="321" customFormat="1" x14ac:dyDescent="0.5"/>
    <row r="322" customFormat="1" x14ac:dyDescent="0.5"/>
    <row r="323" customFormat="1" x14ac:dyDescent="0.5"/>
    <row r="324" customFormat="1" x14ac:dyDescent="0.5"/>
    <row r="325" customFormat="1" x14ac:dyDescent="0.5"/>
    <row r="326" customFormat="1" x14ac:dyDescent="0.5"/>
    <row r="327" customFormat="1" x14ac:dyDescent="0.5"/>
    <row r="328" customFormat="1" x14ac:dyDescent="0.5"/>
    <row r="329" customFormat="1" x14ac:dyDescent="0.5"/>
    <row r="330" customFormat="1" x14ac:dyDescent="0.5"/>
    <row r="331" customFormat="1" x14ac:dyDescent="0.5"/>
    <row r="332" customFormat="1" x14ac:dyDescent="0.5"/>
    <row r="333" customFormat="1" x14ac:dyDescent="0.5"/>
    <row r="334" customFormat="1" x14ac:dyDescent="0.5"/>
    <row r="335" customFormat="1" x14ac:dyDescent="0.5"/>
    <row r="336" customFormat="1" x14ac:dyDescent="0.5"/>
    <row r="337" customFormat="1" x14ac:dyDescent="0.5"/>
    <row r="338" customFormat="1" x14ac:dyDescent="0.5"/>
    <row r="339" customFormat="1" x14ac:dyDescent="0.5"/>
    <row r="340" customFormat="1" x14ac:dyDescent="0.5"/>
    <row r="341" customFormat="1" x14ac:dyDescent="0.5"/>
    <row r="342" customFormat="1" x14ac:dyDescent="0.5"/>
    <row r="343" customFormat="1" x14ac:dyDescent="0.5"/>
    <row r="344" customFormat="1" x14ac:dyDescent="0.5"/>
    <row r="345" customFormat="1" x14ac:dyDescent="0.5"/>
    <row r="346" customFormat="1" x14ac:dyDescent="0.5"/>
    <row r="347" customFormat="1" x14ac:dyDescent="0.5"/>
    <row r="348" customFormat="1" x14ac:dyDescent="0.5"/>
    <row r="349" customFormat="1" x14ac:dyDescent="0.5"/>
    <row r="350" customFormat="1" x14ac:dyDescent="0.5"/>
    <row r="351" customFormat="1" x14ac:dyDescent="0.5"/>
    <row r="352" customFormat="1" x14ac:dyDescent="0.5"/>
    <row r="353" customFormat="1" x14ac:dyDescent="0.5"/>
    <row r="354" customFormat="1" x14ac:dyDescent="0.5"/>
    <row r="355" customFormat="1" x14ac:dyDescent="0.5"/>
    <row r="356" customFormat="1" x14ac:dyDescent="0.5"/>
    <row r="357" customFormat="1" x14ac:dyDescent="0.5"/>
    <row r="358" customFormat="1" x14ac:dyDescent="0.5"/>
    <row r="359" customFormat="1" x14ac:dyDescent="0.5"/>
    <row r="360" customFormat="1" x14ac:dyDescent="0.5"/>
    <row r="361" customFormat="1" x14ac:dyDescent="0.5"/>
    <row r="362" customFormat="1" x14ac:dyDescent="0.5"/>
    <row r="363" customFormat="1" x14ac:dyDescent="0.5"/>
  </sheetData>
  <pageMargins left="0.7" right="0.7" top="0.75" bottom="0.75" header="0.3" footer="0.3"/>
  <pageSetup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6C787B-5D9F-43E4-816D-6B4423FD7900}">
  <sheetPr>
    <tabColor rgb="FF3366FF"/>
  </sheetPr>
  <dimension ref="A1:L208"/>
  <sheetViews>
    <sheetView showGridLines="0" topLeftCell="B6" workbookViewId="0">
      <selection activeCell="B52" sqref="B52"/>
    </sheetView>
  </sheetViews>
  <sheetFormatPr defaultColWidth="8.87890625" defaultRowHeight="14.25" outlineLevelRow="1" x14ac:dyDescent="0.45"/>
  <cols>
    <col min="1" max="1" width="15.64453125" style="73" hidden="1" customWidth="1"/>
    <col min="2" max="9" width="15.64453125" style="73" customWidth="1"/>
    <col min="10" max="10" width="15.64453125" style="79" customWidth="1"/>
    <col min="11" max="12" width="15.64453125" style="68" customWidth="1"/>
    <col min="13" max="16384" width="8.87890625" style="68"/>
  </cols>
  <sheetData>
    <row r="1" spans="1:12" s="70" customFormat="1" ht="12" hidden="1" outlineLevel="1" x14ac:dyDescent="0.4">
      <c r="B1" s="69" t="s">
        <v>17</v>
      </c>
      <c r="C1" s="70" t="str" cm="1">
        <f t="array" ref="C1">_xll.BC.QUERYFILTER(Connection,$C$3,,"webservice","Customer_No",CustomerID,BasedOn,"&lt;="&amp;Asof,"Document_Type","Payment","Source_Code",_xll.VXTEXTSPLIT(OTHPYMTCODES,";"))</f>
        <v>Posting_Date le 2025-07-31 and Document_Type eq 'Payment' and Source_Code eq 'CASHRECJNL'</v>
      </c>
    </row>
    <row r="2" spans="1:12" s="70" customFormat="1" ht="12" hidden="1" outlineLevel="1" x14ac:dyDescent="0.4">
      <c r="B2" s="69" t="s">
        <v>18</v>
      </c>
      <c r="C2" s="70" t="s">
        <v>214</v>
      </c>
    </row>
    <row r="3" spans="1:12" s="70" customFormat="1" ht="12" hidden="1" outlineLevel="1" x14ac:dyDescent="0.4">
      <c r="B3" s="69" t="s">
        <v>51</v>
      </c>
      <c r="C3" s="70" t="s">
        <v>54</v>
      </c>
    </row>
    <row r="4" spans="1:12" s="70" customFormat="1" ht="12" hidden="1" outlineLevel="1" x14ac:dyDescent="0.4">
      <c r="B4" s="69" t="s">
        <v>52</v>
      </c>
      <c r="C4" s="70" t="str" cm="1">
        <f t="array" ref="C4">_xll.BC.QUERY(Connection,C3,C1,C2,,{"api","webservice"},A8)</f>
        <v>Dataset will be output as a data table at 'Other AR Payment'!A8</v>
      </c>
    </row>
    <row r="5" spans="1:12" hidden="1" outlineLevel="1" x14ac:dyDescent="0.45">
      <c r="A5" s="68"/>
      <c r="B5" s="68"/>
      <c r="C5" s="84"/>
      <c r="D5" s="68"/>
      <c r="E5" s="68"/>
      <c r="F5" s="68"/>
      <c r="G5" s="68"/>
      <c r="H5" s="68"/>
      <c r="I5" s="68"/>
      <c r="J5" s="68"/>
    </row>
    <row r="6" spans="1:12" ht="23.25" collapsed="1" x14ac:dyDescent="0.45">
      <c r="A6" s="68"/>
      <c r="B6" s="30" t="s">
        <v>541</v>
      </c>
      <c r="C6" s="68"/>
      <c r="D6" s="68"/>
      <c r="E6" s="68"/>
      <c r="F6" s="68"/>
      <c r="G6" s="68"/>
      <c r="H6" s="68"/>
      <c r="I6" s="68"/>
      <c r="J6" s="68"/>
    </row>
    <row r="7" spans="1:12" x14ac:dyDescent="0.45">
      <c r="A7" s="68"/>
    </row>
    <row r="8" spans="1:12" x14ac:dyDescent="0.45">
      <c r="A8" s="74" t="s">
        <v>217</v>
      </c>
      <c r="B8" s="75" t="s">
        <v>58</v>
      </c>
      <c r="C8" s="75" t="s">
        <v>59</v>
      </c>
      <c r="D8" s="75" t="s">
        <v>60</v>
      </c>
      <c r="E8" s="75" t="s">
        <v>215</v>
      </c>
      <c r="F8" s="75" t="s">
        <v>216</v>
      </c>
      <c r="G8" s="75" t="s">
        <v>23</v>
      </c>
      <c r="H8" s="75" t="s">
        <v>55</v>
      </c>
      <c r="I8" s="75" t="s">
        <v>24</v>
      </c>
      <c r="J8" s="115" t="s">
        <v>25</v>
      </c>
      <c r="K8" s="75" t="s">
        <v>218</v>
      </c>
      <c r="L8" s="75" t="s">
        <v>219</v>
      </c>
    </row>
    <row r="9" spans="1:12" x14ac:dyDescent="0.45">
      <c r="A9" s="81">
        <v>61</v>
      </c>
      <c r="B9" s="82">
        <v>3362</v>
      </c>
      <c r="C9" s="82">
        <v>1255</v>
      </c>
      <c r="D9" s="82" t="s">
        <v>528</v>
      </c>
      <c r="E9" s="82" t="s">
        <v>502</v>
      </c>
      <c r="F9" s="82" t="s">
        <v>503</v>
      </c>
      <c r="G9" s="116" t="s">
        <v>537</v>
      </c>
      <c r="H9" s="116" t="s">
        <v>537</v>
      </c>
      <c r="I9" s="116" t="s">
        <v>537</v>
      </c>
      <c r="J9" s="83">
        <v>-2500</v>
      </c>
      <c r="K9" s="117">
        <f>IF(PaymentCashRecJETable[[#This Row],[Entry no.]]&lt;&gt;"",0,"")</f>
        <v>0</v>
      </c>
      <c r="L9" s="117">
        <f>PaymentCashRecJETable[[#This Row],[Amount]]</f>
        <v>-2500</v>
      </c>
    </row>
    <row r="10" spans="1:12" x14ac:dyDescent="0.45">
      <c r="J10" s="73"/>
    </row>
    <row r="11" spans="1:12" x14ac:dyDescent="0.45">
      <c r="J11" s="73"/>
    </row>
    <row r="12" spans="1:12" x14ac:dyDescent="0.45">
      <c r="J12" s="73"/>
    </row>
    <row r="13" spans="1:12" x14ac:dyDescent="0.45">
      <c r="J13" s="73"/>
    </row>
    <row r="14" spans="1:12" x14ac:dyDescent="0.45">
      <c r="J14" s="73"/>
    </row>
    <row r="15" spans="1:12" x14ac:dyDescent="0.45">
      <c r="J15" s="73"/>
    </row>
    <row r="16" spans="1:12" x14ac:dyDescent="0.45">
      <c r="J16" s="73"/>
    </row>
    <row r="17" spans="10:10" x14ac:dyDescent="0.45">
      <c r="J17" s="73"/>
    </row>
    <row r="18" spans="10:10" x14ac:dyDescent="0.45">
      <c r="J18" s="73"/>
    </row>
    <row r="19" spans="10:10" x14ac:dyDescent="0.45">
      <c r="J19" s="73"/>
    </row>
    <row r="20" spans="10:10" x14ac:dyDescent="0.45">
      <c r="J20" s="73"/>
    </row>
    <row r="21" spans="10:10" x14ac:dyDescent="0.45">
      <c r="J21" s="73"/>
    </row>
    <row r="22" spans="10:10" x14ac:dyDescent="0.45">
      <c r="J22" s="73"/>
    </row>
    <row r="23" spans="10:10" x14ac:dyDescent="0.45">
      <c r="J23" s="73"/>
    </row>
    <row r="24" spans="10:10" x14ac:dyDescent="0.45">
      <c r="J24" s="73"/>
    </row>
    <row r="25" spans="10:10" x14ac:dyDescent="0.45">
      <c r="J25" s="73"/>
    </row>
    <row r="26" spans="10:10" x14ac:dyDescent="0.45">
      <c r="J26" s="73"/>
    </row>
    <row r="27" spans="10:10" x14ac:dyDescent="0.45">
      <c r="J27" s="73"/>
    </row>
    <row r="28" spans="10:10" x14ac:dyDescent="0.45">
      <c r="J28" s="73"/>
    </row>
    <row r="29" spans="10:10" x14ac:dyDescent="0.45">
      <c r="J29" s="73"/>
    </row>
    <row r="30" spans="10:10" x14ac:dyDescent="0.45">
      <c r="J30" s="73"/>
    </row>
    <row r="31" spans="10:10" x14ac:dyDescent="0.45">
      <c r="J31" s="73"/>
    </row>
    <row r="32" spans="10:10" x14ac:dyDescent="0.45">
      <c r="J32" s="73"/>
    </row>
    <row r="33" spans="10:10" x14ac:dyDescent="0.45">
      <c r="J33" s="73"/>
    </row>
    <row r="34" spans="10:10" x14ac:dyDescent="0.45">
      <c r="J34" s="73"/>
    </row>
    <row r="35" spans="10:10" x14ac:dyDescent="0.45">
      <c r="J35" s="73"/>
    </row>
    <row r="36" spans="10:10" x14ac:dyDescent="0.45">
      <c r="J36" s="73"/>
    </row>
    <row r="37" spans="10:10" x14ac:dyDescent="0.45">
      <c r="J37" s="73"/>
    </row>
    <row r="38" spans="10:10" x14ac:dyDescent="0.45">
      <c r="J38" s="73"/>
    </row>
    <row r="39" spans="10:10" x14ac:dyDescent="0.45">
      <c r="J39" s="73"/>
    </row>
    <row r="40" spans="10:10" x14ac:dyDescent="0.45">
      <c r="J40" s="73"/>
    </row>
    <row r="41" spans="10:10" x14ac:dyDescent="0.45">
      <c r="J41" s="73"/>
    </row>
    <row r="42" spans="10:10" x14ac:dyDescent="0.45">
      <c r="J42" s="73"/>
    </row>
    <row r="43" spans="10:10" x14ac:dyDescent="0.45">
      <c r="J43" s="73"/>
    </row>
    <row r="44" spans="10:10" x14ac:dyDescent="0.45">
      <c r="J44" s="73"/>
    </row>
    <row r="45" spans="10:10" x14ac:dyDescent="0.45">
      <c r="J45" s="73"/>
    </row>
    <row r="46" spans="10:10" x14ac:dyDescent="0.45">
      <c r="J46" s="73"/>
    </row>
    <row r="47" spans="10:10" x14ac:dyDescent="0.45">
      <c r="J47" s="73"/>
    </row>
    <row r="48" spans="10:10" x14ac:dyDescent="0.45">
      <c r="J48" s="73"/>
    </row>
    <row r="49" spans="10:10" x14ac:dyDescent="0.45">
      <c r="J49" s="73"/>
    </row>
    <row r="50" spans="10:10" x14ac:dyDescent="0.45">
      <c r="J50" s="73"/>
    </row>
    <row r="51" spans="10:10" x14ac:dyDescent="0.45">
      <c r="J51" s="73"/>
    </row>
    <row r="52" spans="10:10" x14ac:dyDescent="0.45">
      <c r="J52" s="73"/>
    </row>
    <row r="53" spans="10:10" x14ac:dyDescent="0.45">
      <c r="J53" s="73"/>
    </row>
    <row r="54" spans="10:10" x14ac:dyDescent="0.45">
      <c r="J54" s="73"/>
    </row>
    <row r="55" spans="10:10" x14ac:dyDescent="0.45">
      <c r="J55" s="73"/>
    </row>
    <row r="56" spans="10:10" x14ac:dyDescent="0.45">
      <c r="J56" s="73"/>
    </row>
    <row r="57" spans="10:10" x14ac:dyDescent="0.45">
      <c r="J57" s="73"/>
    </row>
    <row r="58" spans="10:10" x14ac:dyDescent="0.45">
      <c r="J58" s="73"/>
    </row>
    <row r="59" spans="10:10" x14ac:dyDescent="0.45">
      <c r="J59" s="73"/>
    </row>
    <row r="60" spans="10:10" x14ac:dyDescent="0.45">
      <c r="J60" s="73"/>
    </row>
    <row r="61" spans="10:10" x14ac:dyDescent="0.45">
      <c r="J61" s="73"/>
    </row>
    <row r="62" spans="10:10" x14ac:dyDescent="0.45">
      <c r="J62" s="73"/>
    </row>
    <row r="63" spans="10:10" x14ac:dyDescent="0.45">
      <c r="J63" s="73"/>
    </row>
    <row r="64" spans="10:10" x14ac:dyDescent="0.45">
      <c r="J64" s="73"/>
    </row>
    <row r="65" spans="10:10" x14ac:dyDescent="0.45">
      <c r="J65" s="73"/>
    </row>
    <row r="66" spans="10:10" x14ac:dyDescent="0.45">
      <c r="J66" s="73"/>
    </row>
    <row r="67" spans="10:10" x14ac:dyDescent="0.45">
      <c r="J67" s="73"/>
    </row>
    <row r="68" spans="10:10" x14ac:dyDescent="0.45">
      <c r="J68" s="73"/>
    </row>
    <row r="69" spans="10:10" x14ac:dyDescent="0.45">
      <c r="J69" s="73"/>
    </row>
    <row r="70" spans="10:10" x14ac:dyDescent="0.45">
      <c r="J70" s="73"/>
    </row>
    <row r="71" spans="10:10" x14ac:dyDescent="0.45">
      <c r="J71" s="73"/>
    </row>
    <row r="72" spans="10:10" x14ac:dyDescent="0.45">
      <c r="J72" s="73"/>
    </row>
    <row r="73" spans="10:10" x14ac:dyDescent="0.45">
      <c r="J73" s="73"/>
    </row>
    <row r="74" spans="10:10" x14ac:dyDescent="0.45">
      <c r="J74" s="73"/>
    </row>
    <row r="75" spans="10:10" x14ac:dyDescent="0.45">
      <c r="J75" s="73"/>
    </row>
    <row r="76" spans="10:10" x14ac:dyDescent="0.45">
      <c r="J76" s="73"/>
    </row>
    <row r="77" spans="10:10" x14ac:dyDescent="0.45">
      <c r="J77" s="73"/>
    </row>
    <row r="78" spans="10:10" x14ac:dyDescent="0.45">
      <c r="J78" s="73"/>
    </row>
    <row r="79" spans="10:10" x14ac:dyDescent="0.45">
      <c r="J79" s="73"/>
    </row>
    <row r="80" spans="10:10" x14ac:dyDescent="0.45">
      <c r="J80" s="73"/>
    </row>
    <row r="81" spans="10:10" x14ac:dyDescent="0.45">
      <c r="J81" s="73"/>
    </row>
    <row r="82" spans="10:10" x14ac:dyDescent="0.45">
      <c r="J82" s="73"/>
    </row>
    <row r="83" spans="10:10" x14ac:dyDescent="0.45">
      <c r="J83" s="73"/>
    </row>
    <row r="84" spans="10:10" x14ac:dyDescent="0.45">
      <c r="J84" s="73"/>
    </row>
    <row r="85" spans="10:10" x14ac:dyDescent="0.45">
      <c r="J85" s="73"/>
    </row>
    <row r="86" spans="10:10" x14ac:dyDescent="0.45">
      <c r="J86" s="73"/>
    </row>
    <row r="87" spans="10:10" x14ac:dyDescent="0.45">
      <c r="J87" s="73"/>
    </row>
    <row r="88" spans="10:10" x14ac:dyDescent="0.45">
      <c r="J88" s="73"/>
    </row>
    <row r="89" spans="10:10" x14ac:dyDescent="0.45">
      <c r="J89" s="73"/>
    </row>
    <row r="90" spans="10:10" x14ac:dyDescent="0.45">
      <c r="J90" s="73"/>
    </row>
    <row r="91" spans="10:10" x14ac:dyDescent="0.45">
      <c r="J91" s="73"/>
    </row>
    <row r="92" spans="10:10" x14ac:dyDescent="0.45">
      <c r="J92" s="73"/>
    </row>
    <row r="93" spans="10:10" x14ac:dyDescent="0.45">
      <c r="J93" s="73"/>
    </row>
    <row r="94" spans="10:10" x14ac:dyDescent="0.45">
      <c r="J94" s="73"/>
    </row>
    <row r="95" spans="10:10" x14ac:dyDescent="0.45">
      <c r="J95" s="73"/>
    </row>
    <row r="96" spans="10:10" x14ac:dyDescent="0.45">
      <c r="J96" s="73"/>
    </row>
    <row r="97" spans="10:10" x14ac:dyDescent="0.45">
      <c r="J97" s="73"/>
    </row>
    <row r="98" spans="10:10" x14ac:dyDescent="0.45">
      <c r="J98" s="73"/>
    </row>
    <row r="99" spans="10:10" x14ac:dyDescent="0.45">
      <c r="J99" s="73"/>
    </row>
    <row r="100" spans="10:10" x14ac:dyDescent="0.45">
      <c r="J100" s="73"/>
    </row>
    <row r="101" spans="10:10" x14ac:dyDescent="0.45">
      <c r="J101" s="73"/>
    </row>
    <row r="102" spans="10:10" x14ac:dyDescent="0.45">
      <c r="J102" s="73"/>
    </row>
    <row r="103" spans="10:10" x14ac:dyDescent="0.45">
      <c r="J103" s="73"/>
    </row>
    <row r="104" spans="10:10" x14ac:dyDescent="0.45">
      <c r="J104" s="73"/>
    </row>
    <row r="105" spans="10:10" x14ac:dyDescent="0.45">
      <c r="J105" s="73"/>
    </row>
    <row r="106" spans="10:10" x14ac:dyDescent="0.45">
      <c r="J106" s="73"/>
    </row>
    <row r="107" spans="10:10" x14ac:dyDescent="0.45">
      <c r="J107" s="73"/>
    </row>
    <row r="108" spans="10:10" x14ac:dyDescent="0.45">
      <c r="J108" s="73"/>
    </row>
    <row r="109" spans="10:10" x14ac:dyDescent="0.45">
      <c r="J109" s="73"/>
    </row>
    <row r="110" spans="10:10" x14ac:dyDescent="0.45">
      <c r="J110" s="73"/>
    </row>
    <row r="111" spans="10:10" x14ac:dyDescent="0.45">
      <c r="J111" s="73"/>
    </row>
    <row r="112" spans="10:10" x14ac:dyDescent="0.45">
      <c r="J112" s="73"/>
    </row>
    <row r="113" spans="10:10" x14ac:dyDescent="0.45">
      <c r="J113" s="73"/>
    </row>
    <row r="114" spans="10:10" x14ac:dyDescent="0.45">
      <c r="J114" s="73"/>
    </row>
    <row r="115" spans="10:10" x14ac:dyDescent="0.45">
      <c r="J115" s="73"/>
    </row>
    <row r="116" spans="10:10" x14ac:dyDescent="0.45">
      <c r="J116" s="73"/>
    </row>
    <row r="117" spans="10:10" x14ac:dyDescent="0.45">
      <c r="J117" s="73"/>
    </row>
    <row r="118" spans="10:10" x14ac:dyDescent="0.45">
      <c r="J118" s="73"/>
    </row>
    <row r="119" spans="10:10" x14ac:dyDescent="0.45">
      <c r="J119" s="73"/>
    </row>
    <row r="120" spans="10:10" x14ac:dyDescent="0.45">
      <c r="J120" s="73"/>
    </row>
    <row r="121" spans="10:10" x14ac:dyDescent="0.45">
      <c r="J121" s="73"/>
    </row>
    <row r="122" spans="10:10" x14ac:dyDescent="0.45">
      <c r="J122" s="73"/>
    </row>
    <row r="123" spans="10:10" x14ac:dyDescent="0.45">
      <c r="J123" s="73"/>
    </row>
    <row r="124" spans="10:10" x14ac:dyDescent="0.45">
      <c r="J124" s="73"/>
    </row>
    <row r="125" spans="10:10" x14ac:dyDescent="0.45">
      <c r="J125" s="73"/>
    </row>
    <row r="126" spans="10:10" x14ac:dyDescent="0.45">
      <c r="J126" s="73"/>
    </row>
    <row r="127" spans="10:10" x14ac:dyDescent="0.45">
      <c r="J127" s="73"/>
    </row>
    <row r="128" spans="10:10" x14ac:dyDescent="0.45">
      <c r="J128" s="73"/>
    </row>
    <row r="129" spans="10:10" x14ac:dyDescent="0.45">
      <c r="J129" s="73"/>
    </row>
    <row r="130" spans="10:10" x14ac:dyDescent="0.45">
      <c r="J130" s="73"/>
    </row>
    <row r="131" spans="10:10" x14ac:dyDescent="0.45">
      <c r="J131" s="73"/>
    </row>
    <row r="132" spans="10:10" x14ac:dyDescent="0.45">
      <c r="J132" s="73"/>
    </row>
    <row r="133" spans="10:10" x14ac:dyDescent="0.45">
      <c r="J133" s="73"/>
    </row>
    <row r="134" spans="10:10" x14ac:dyDescent="0.45">
      <c r="J134" s="73"/>
    </row>
    <row r="135" spans="10:10" x14ac:dyDescent="0.45">
      <c r="J135" s="73"/>
    </row>
    <row r="136" spans="10:10" x14ac:dyDescent="0.45">
      <c r="J136" s="73"/>
    </row>
    <row r="137" spans="10:10" x14ac:dyDescent="0.45">
      <c r="J137" s="73"/>
    </row>
    <row r="138" spans="10:10" x14ac:dyDescent="0.45">
      <c r="J138" s="73"/>
    </row>
    <row r="139" spans="10:10" x14ac:dyDescent="0.45">
      <c r="J139" s="73"/>
    </row>
    <row r="140" spans="10:10" x14ac:dyDescent="0.45">
      <c r="J140" s="73"/>
    </row>
    <row r="141" spans="10:10" x14ac:dyDescent="0.45">
      <c r="J141" s="73"/>
    </row>
    <row r="142" spans="10:10" x14ac:dyDescent="0.45">
      <c r="J142" s="73"/>
    </row>
    <row r="143" spans="10:10" x14ac:dyDescent="0.45">
      <c r="J143" s="73"/>
    </row>
    <row r="144" spans="10:10" x14ac:dyDescent="0.45">
      <c r="J144" s="73"/>
    </row>
    <row r="145" spans="10:10" x14ac:dyDescent="0.45">
      <c r="J145" s="73"/>
    </row>
    <row r="146" spans="10:10" x14ac:dyDescent="0.45">
      <c r="J146" s="73"/>
    </row>
    <row r="147" spans="10:10" x14ac:dyDescent="0.45">
      <c r="J147" s="73"/>
    </row>
    <row r="148" spans="10:10" x14ac:dyDescent="0.45">
      <c r="J148" s="73"/>
    </row>
    <row r="149" spans="10:10" x14ac:dyDescent="0.45">
      <c r="J149" s="73"/>
    </row>
    <row r="150" spans="10:10" x14ac:dyDescent="0.45">
      <c r="J150" s="73"/>
    </row>
    <row r="151" spans="10:10" x14ac:dyDescent="0.45">
      <c r="J151" s="73"/>
    </row>
    <row r="152" spans="10:10" x14ac:dyDescent="0.45">
      <c r="J152" s="73"/>
    </row>
    <row r="153" spans="10:10" x14ac:dyDescent="0.45">
      <c r="J153" s="73"/>
    </row>
    <row r="154" spans="10:10" x14ac:dyDescent="0.45">
      <c r="J154" s="73"/>
    </row>
    <row r="155" spans="10:10" x14ac:dyDescent="0.45">
      <c r="J155" s="73"/>
    </row>
    <row r="156" spans="10:10" x14ac:dyDescent="0.45">
      <c r="J156" s="73"/>
    </row>
    <row r="157" spans="10:10" x14ac:dyDescent="0.45">
      <c r="J157" s="73"/>
    </row>
    <row r="158" spans="10:10" x14ac:dyDescent="0.45">
      <c r="J158" s="73"/>
    </row>
    <row r="159" spans="10:10" x14ac:dyDescent="0.45">
      <c r="J159" s="73"/>
    </row>
    <row r="160" spans="10:10" x14ac:dyDescent="0.45">
      <c r="J160" s="73"/>
    </row>
    <row r="161" spans="10:10" x14ac:dyDescent="0.45">
      <c r="J161" s="73"/>
    </row>
    <row r="162" spans="10:10" x14ac:dyDescent="0.45">
      <c r="J162" s="73"/>
    </row>
    <row r="163" spans="10:10" x14ac:dyDescent="0.45">
      <c r="J163" s="73"/>
    </row>
    <row r="164" spans="10:10" x14ac:dyDescent="0.45">
      <c r="J164" s="73"/>
    </row>
    <row r="165" spans="10:10" x14ac:dyDescent="0.45">
      <c r="J165" s="73"/>
    </row>
    <row r="166" spans="10:10" x14ac:dyDescent="0.45">
      <c r="J166" s="73"/>
    </row>
    <row r="167" spans="10:10" x14ac:dyDescent="0.45">
      <c r="J167" s="73"/>
    </row>
    <row r="168" spans="10:10" x14ac:dyDescent="0.45">
      <c r="J168" s="73"/>
    </row>
    <row r="169" spans="10:10" x14ac:dyDescent="0.45">
      <c r="J169" s="73"/>
    </row>
    <row r="170" spans="10:10" x14ac:dyDescent="0.45">
      <c r="J170" s="73"/>
    </row>
    <row r="171" spans="10:10" x14ac:dyDescent="0.45">
      <c r="J171" s="73"/>
    </row>
    <row r="172" spans="10:10" x14ac:dyDescent="0.45">
      <c r="J172" s="73"/>
    </row>
    <row r="173" spans="10:10" x14ac:dyDescent="0.45">
      <c r="J173" s="73"/>
    </row>
    <row r="174" spans="10:10" x14ac:dyDescent="0.45">
      <c r="J174" s="73"/>
    </row>
    <row r="175" spans="10:10" x14ac:dyDescent="0.45">
      <c r="J175" s="73"/>
    </row>
    <row r="176" spans="10:10" x14ac:dyDescent="0.45">
      <c r="J176" s="73"/>
    </row>
    <row r="177" spans="10:10" x14ac:dyDescent="0.45">
      <c r="J177" s="73"/>
    </row>
    <row r="178" spans="10:10" x14ac:dyDescent="0.45">
      <c r="J178" s="73"/>
    </row>
    <row r="179" spans="10:10" x14ac:dyDescent="0.45">
      <c r="J179" s="73"/>
    </row>
    <row r="180" spans="10:10" x14ac:dyDescent="0.45">
      <c r="J180" s="73"/>
    </row>
    <row r="181" spans="10:10" x14ac:dyDescent="0.45">
      <c r="J181" s="73"/>
    </row>
    <row r="182" spans="10:10" x14ac:dyDescent="0.45">
      <c r="J182" s="73"/>
    </row>
    <row r="183" spans="10:10" x14ac:dyDescent="0.45">
      <c r="J183" s="73"/>
    </row>
    <row r="184" spans="10:10" x14ac:dyDescent="0.45">
      <c r="J184" s="73"/>
    </row>
    <row r="185" spans="10:10" x14ac:dyDescent="0.45">
      <c r="J185" s="73"/>
    </row>
    <row r="186" spans="10:10" x14ac:dyDescent="0.45">
      <c r="J186" s="73"/>
    </row>
    <row r="187" spans="10:10" x14ac:dyDescent="0.45">
      <c r="J187" s="73"/>
    </row>
    <row r="188" spans="10:10" x14ac:dyDescent="0.45">
      <c r="J188" s="73"/>
    </row>
    <row r="189" spans="10:10" x14ac:dyDescent="0.45">
      <c r="J189" s="73"/>
    </row>
    <row r="190" spans="10:10" x14ac:dyDescent="0.45">
      <c r="J190" s="73"/>
    </row>
    <row r="191" spans="10:10" x14ac:dyDescent="0.45">
      <c r="J191" s="73"/>
    </row>
    <row r="192" spans="10:10" x14ac:dyDescent="0.45">
      <c r="J192" s="73"/>
    </row>
    <row r="193" spans="10:10" x14ac:dyDescent="0.45">
      <c r="J193" s="73"/>
    </row>
    <row r="194" spans="10:10" x14ac:dyDescent="0.45">
      <c r="J194" s="73"/>
    </row>
    <row r="195" spans="10:10" x14ac:dyDescent="0.45">
      <c r="J195" s="73"/>
    </row>
    <row r="196" spans="10:10" x14ac:dyDescent="0.45">
      <c r="J196" s="73"/>
    </row>
    <row r="197" spans="10:10" x14ac:dyDescent="0.45">
      <c r="J197" s="73"/>
    </row>
    <row r="198" spans="10:10" x14ac:dyDescent="0.45">
      <c r="J198" s="73"/>
    </row>
    <row r="199" spans="10:10" x14ac:dyDescent="0.45">
      <c r="J199" s="73"/>
    </row>
    <row r="200" spans="10:10" x14ac:dyDescent="0.45">
      <c r="J200" s="73"/>
    </row>
    <row r="201" spans="10:10" x14ac:dyDescent="0.45">
      <c r="J201" s="73"/>
    </row>
    <row r="202" spans="10:10" x14ac:dyDescent="0.45">
      <c r="J202" s="73"/>
    </row>
    <row r="203" spans="10:10" x14ac:dyDescent="0.45">
      <c r="J203" s="73"/>
    </row>
    <row r="204" spans="10:10" x14ac:dyDescent="0.45">
      <c r="J204" s="73"/>
    </row>
    <row r="205" spans="10:10" x14ac:dyDescent="0.45">
      <c r="J205" s="73"/>
    </row>
    <row r="206" spans="10:10" x14ac:dyDescent="0.45">
      <c r="J206" s="73"/>
    </row>
    <row r="207" spans="10:10" x14ac:dyDescent="0.45">
      <c r="J207" s="73"/>
    </row>
    <row r="208" spans="10:10" x14ac:dyDescent="0.45">
      <c r="J208" s="73"/>
    </row>
  </sheetData>
  <pageMargins left="0.7" right="0.7" top="0.75" bottom="0.75" header="0.3" footer="0.3"/>
  <pageSetup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71D777-01AC-4A3B-87AB-E08699F8FC73}">
  <sheetPr>
    <tabColor theme="7"/>
  </sheetPr>
  <dimension ref="A1:D7"/>
  <sheetViews>
    <sheetView showGridLines="0" workbookViewId="0"/>
  </sheetViews>
  <sheetFormatPr defaultRowHeight="15.75" x14ac:dyDescent="0.5"/>
  <cols>
    <col min="1" max="1" width="15.41015625" style="111" customWidth="1"/>
    <col min="2" max="3" width="16.41015625" style="111" customWidth="1"/>
    <col min="4" max="4" width="15.41015625" customWidth="1"/>
  </cols>
  <sheetData>
    <row r="1" spans="1:4" ht="23.25" x14ac:dyDescent="0.7">
      <c r="A1" s="12" t="str">
        <f>'AR transactions'!$B$3&amp;" Control sheet"</f>
        <v>AR Aging Transactions by Customers Control sheet</v>
      </c>
      <c r="B1" s="45"/>
      <c r="C1" s="45"/>
    </row>
    <row r="2" spans="1:4" ht="5.0999999999999996" customHeight="1" x14ac:dyDescent="0.7">
      <c r="A2" s="12"/>
      <c r="B2" s="45"/>
      <c r="C2" s="45"/>
    </row>
    <row r="3" spans="1:4" x14ac:dyDescent="0.5">
      <c r="A3" s="27" t="s">
        <v>20</v>
      </c>
      <c r="B3" s="118">
        <f>Asof</f>
        <v>45869</v>
      </c>
      <c r="C3" s="45"/>
    </row>
    <row r="4" spans="1:4" x14ac:dyDescent="0.5">
      <c r="A4" s="27" t="s">
        <v>30</v>
      </c>
      <c r="B4" s="44" t="s">
        <v>482</v>
      </c>
      <c r="C4" s="45"/>
      <c r="D4" s="45"/>
    </row>
    <row r="5" spans="1:4" x14ac:dyDescent="0.5">
      <c r="A5" s="45"/>
      <c r="B5" s="45"/>
      <c r="C5" s="45"/>
      <c r="D5" s="45"/>
    </row>
    <row r="6" spans="1:4" x14ac:dyDescent="0.5">
      <c r="A6" s="112" t="s">
        <v>31</v>
      </c>
      <c r="B6" s="112" t="s">
        <v>26</v>
      </c>
      <c r="C6" s="112" t="s">
        <v>481</v>
      </c>
      <c r="D6" s="45"/>
    </row>
    <row r="7" spans="1:4" x14ac:dyDescent="0.5">
      <c r="A7" s="113" cm="1">
        <f t="array" ref="A7">_xll.BC.CLOSINGBALANCE(Connection,B4,,,B3)</f>
        <v>44369.81</v>
      </c>
      <c r="B7" s="113">
        <f>SUM(INDEX(_xlfn.ANCHORARRAY('AR transactions'!B9),,9))</f>
        <v>41869.81</v>
      </c>
      <c r="C7" s="114">
        <f>A7-B7</f>
        <v>2500</v>
      </c>
    </row>
  </sheetData>
  <conditionalFormatting sqref="C7">
    <cfRule type="cellIs" dxfId="0" priority="1" operator="notEqual">
      <formula>0</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ED6E1B-7D4D-4BA9-B197-AC346EBE41BC}">
  <sheetPr>
    <tabColor theme="0" tint="-0.499984740745262"/>
  </sheetPr>
  <dimension ref="A1:L21"/>
  <sheetViews>
    <sheetView showGridLines="0" workbookViewId="0"/>
  </sheetViews>
  <sheetFormatPr defaultColWidth="8.76171875" defaultRowHeight="14.25" outlineLevelCol="1" x14ac:dyDescent="0.45"/>
  <cols>
    <col min="1" max="1" width="15.3515625" style="2" bestFit="1" customWidth="1"/>
    <col min="2" max="2" width="1.234375" style="2" customWidth="1"/>
    <col min="3" max="3" width="15.1171875" style="2" customWidth="1"/>
    <col min="4" max="4" width="14.3515625" style="2" customWidth="1"/>
    <col min="5" max="5" width="1.234375" style="2" customWidth="1"/>
    <col min="6" max="6" width="21.1171875" style="2" bestFit="1" customWidth="1"/>
    <col min="7" max="7" width="1.234375" style="2" customWidth="1"/>
    <col min="8" max="8" width="11" style="2" hidden="1" customWidth="1" outlineLevel="1"/>
    <col min="9" max="9" width="13.76171875" style="2" hidden="1" customWidth="1" outlineLevel="1"/>
    <col min="10" max="10" width="18.1171875" style="2" hidden="1" customWidth="1" outlineLevel="1"/>
    <col min="11" max="11" width="8.76171875" style="2" hidden="1" customWidth="1" outlineLevel="1"/>
    <col min="12" max="12" width="8.76171875" style="2" collapsed="1"/>
    <col min="13" max="16384" width="8.76171875" style="2"/>
  </cols>
  <sheetData>
    <row r="1" spans="1:10" ht="14.65" thickBot="1" x14ac:dyDescent="0.5">
      <c r="A1" s="8" t="s">
        <v>32</v>
      </c>
      <c r="C1" s="9" t="s">
        <v>33</v>
      </c>
      <c r="D1" s="9" t="s">
        <v>34</v>
      </c>
      <c r="F1" s="80" t="s">
        <v>542</v>
      </c>
      <c r="H1" s="80" t="s">
        <v>62</v>
      </c>
      <c r="I1" s="80" t="s">
        <v>22</v>
      </c>
      <c r="J1" s="80" t="s">
        <v>35</v>
      </c>
    </row>
    <row r="2" spans="1:10" ht="14.65" thickTop="1" x14ac:dyDescent="0.45">
      <c r="A2" s="44" t="s">
        <v>50</v>
      </c>
      <c r="C2" s="22">
        <v>0</v>
      </c>
      <c r="D2" s="20" t="s">
        <v>4</v>
      </c>
      <c r="F2" s="44" t="s">
        <v>539</v>
      </c>
      <c r="H2" s="2" t="str" cm="1">
        <f t="array" ref="H2:I6">_xll.BC.QUERY(Connection,"customers",,"number,displayName",FALSE)</f>
        <v>10000</v>
      </c>
      <c r="I2" s="2" t="str">
        <v>Adatum Corporation</v>
      </c>
      <c r="J2" s="2" t="str" cm="1">
        <f t="array" ref="J2:J6">INDEX(_xlfn.ANCHORARRAY(H2),,1)&amp;" - "&amp;INDEX(_xlfn.ANCHORARRAY(H2),,2)</f>
        <v>10000 - Adatum Corporation</v>
      </c>
    </row>
    <row r="3" spans="1:10" x14ac:dyDescent="0.45">
      <c r="C3" s="22">
        <v>1</v>
      </c>
      <c r="D3" s="20" t="s">
        <v>5</v>
      </c>
      <c r="H3" s="2" t="str">
        <v>20000</v>
      </c>
      <c r="I3" s="2" t="str">
        <v>Trey Research</v>
      </c>
      <c r="J3" s="2" t="str">
        <v>20000 - Trey Research</v>
      </c>
    </row>
    <row r="4" spans="1:10" x14ac:dyDescent="0.45">
      <c r="C4" s="22">
        <v>31</v>
      </c>
      <c r="D4" s="20" t="s">
        <v>6</v>
      </c>
      <c r="H4" s="2" t="str">
        <v>30000</v>
      </c>
      <c r="I4" s="2" t="str">
        <v>School of Fine Art</v>
      </c>
      <c r="J4" s="2" t="str">
        <v>30000 - School of Fine Art</v>
      </c>
    </row>
    <row r="5" spans="1:10" x14ac:dyDescent="0.45">
      <c r="C5" s="22">
        <v>61</v>
      </c>
      <c r="D5" s="20" t="s">
        <v>7</v>
      </c>
      <c r="H5" s="2" t="str">
        <v>40000</v>
      </c>
      <c r="I5" s="2" t="str">
        <v>Alpine Ski House</v>
      </c>
      <c r="J5" s="2" t="str">
        <v>40000 - Alpine Ski House</v>
      </c>
    </row>
    <row r="6" spans="1:10" x14ac:dyDescent="0.45">
      <c r="C6" s="22">
        <v>91</v>
      </c>
      <c r="D6" s="20" t="s">
        <v>8</v>
      </c>
      <c r="H6" s="2" t="str">
        <v>50000</v>
      </c>
      <c r="I6" s="2" t="str">
        <v>Relecloud</v>
      </c>
      <c r="J6" s="2" t="str">
        <v>50000 - Relecloud</v>
      </c>
    </row>
    <row r="7" spans="1:10" x14ac:dyDescent="0.45">
      <c r="C7" s="22">
        <v>121</v>
      </c>
      <c r="D7" s="20" t="s">
        <v>9</v>
      </c>
    </row>
    <row r="8" spans="1:10" ht="13.5" customHeight="1" x14ac:dyDescent="0.45">
      <c r="C8" s="22">
        <v>151</v>
      </c>
      <c r="D8" s="20" t="s">
        <v>10</v>
      </c>
    </row>
    <row r="9" spans="1:10" x14ac:dyDescent="0.45">
      <c r="C9" s="23"/>
      <c r="D9" s="21"/>
    </row>
    <row r="10" spans="1:10" x14ac:dyDescent="0.45">
      <c r="C10" s="22"/>
      <c r="D10" s="20"/>
    </row>
    <row r="11" spans="1:10" x14ac:dyDescent="0.45">
      <c r="C11" s="22"/>
      <c r="D11" s="20"/>
    </row>
    <row r="12" spans="1:10" x14ac:dyDescent="0.45">
      <c r="C12" s="23"/>
      <c r="D12" s="21"/>
    </row>
    <row r="13" spans="1:10" x14ac:dyDescent="0.45">
      <c r="C13" s="24"/>
    </row>
    <row r="14" spans="1:10" x14ac:dyDescent="0.45">
      <c r="C14" s="24"/>
    </row>
    <row r="15" spans="1:10" x14ac:dyDescent="0.45">
      <c r="C15" s="24"/>
    </row>
    <row r="16" spans="1:10" x14ac:dyDescent="0.45">
      <c r="C16" s="24"/>
    </row>
    <row r="17" spans="3:3" x14ac:dyDescent="0.45">
      <c r="C17" s="24"/>
    </row>
    <row r="18" spans="3:3" x14ac:dyDescent="0.45">
      <c r="C18" s="24"/>
    </row>
    <row r="19" spans="3:3" x14ac:dyDescent="0.45">
      <c r="C19" s="24"/>
    </row>
    <row r="20" spans="3:3" x14ac:dyDescent="0.45">
      <c r="C20" s="24"/>
    </row>
    <row r="21" spans="3:3" x14ac:dyDescent="0.45">
      <c r="C21" s="24"/>
    </row>
  </sheetData>
  <pageMargins left="0.7" right="0.7" top="0.75" bottom="0.75" header="0.3" footer="0.3"/>
  <pageSetup orientation="portrait"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F4CE1C-75FA-4BE9-B56B-F5E832790B19}">
  <sheetPr>
    <tabColor theme="0" tint="-0.499984740745262"/>
  </sheetPr>
  <dimension ref="A1:B15"/>
  <sheetViews>
    <sheetView showGridLines="0" workbookViewId="0"/>
  </sheetViews>
  <sheetFormatPr defaultRowHeight="15.75" x14ac:dyDescent="0.5"/>
  <cols>
    <col min="1" max="1" width="17.234375" customWidth="1"/>
    <col min="2" max="2" width="68.64453125" customWidth="1"/>
  </cols>
  <sheetData>
    <row r="1" spans="1:2" ht="23.25" x14ac:dyDescent="0.7">
      <c r="A1" s="12" t="s">
        <v>36</v>
      </c>
    </row>
    <row r="3" spans="1:2" x14ac:dyDescent="0.5">
      <c r="A3" t="s">
        <v>37</v>
      </c>
    </row>
    <row r="4" spans="1:2" x14ac:dyDescent="0.5">
      <c r="A4" t="s">
        <v>38</v>
      </c>
    </row>
    <row r="5" spans="1:2" x14ac:dyDescent="0.5">
      <c r="A5" s="13" t="s">
        <v>39</v>
      </c>
      <c r="B5" t="s">
        <v>483</v>
      </c>
    </row>
    <row r="6" spans="1:2" x14ac:dyDescent="0.5">
      <c r="A6" s="13" t="s">
        <v>40</v>
      </c>
      <c r="B6" t="s">
        <v>0</v>
      </c>
    </row>
    <row r="7" spans="1:2" x14ac:dyDescent="0.5">
      <c r="A7" s="13" t="s">
        <v>41</v>
      </c>
      <c r="B7" t="s">
        <v>484</v>
      </c>
    </row>
    <row r="8" spans="1:2" x14ac:dyDescent="0.5">
      <c r="A8" s="13" t="s">
        <v>42</v>
      </c>
      <c r="B8" t="s">
        <v>43</v>
      </c>
    </row>
    <row r="9" spans="1:2" x14ac:dyDescent="0.5">
      <c r="A9" s="13" t="s">
        <v>44</v>
      </c>
      <c r="B9" s="14">
        <v>1</v>
      </c>
    </row>
    <row r="10" spans="1:2" x14ac:dyDescent="0.5">
      <c r="A10" s="13" t="s">
        <v>45</v>
      </c>
      <c r="B10" s="15">
        <v>45961</v>
      </c>
    </row>
    <row r="11" spans="1:2" x14ac:dyDescent="0.5">
      <c r="A11" s="13" t="s">
        <v>46</v>
      </c>
      <c r="B11" s="16" t="s">
        <v>485</v>
      </c>
    </row>
    <row r="14" spans="1:2" x14ac:dyDescent="0.5">
      <c r="A14" s="49" t="s">
        <v>48</v>
      </c>
      <c r="B14" s="49" t="s">
        <v>49</v>
      </c>
    </row>
    <row r="15" spans="1:2" x14ac:dyDescent="0.5">
      <c r="A15" s="51">
        <v>1</v>
      </c>
      <c r="B15" s="50" t="s">
        <v>47</v>
      </c>
    </row>
  </sheetData>
  <hyperlinks>
    <hyperlink ref="B11" r:id="rId1" xr:uid="{5DAA2410-9426-467C-8875-7DEC722E83F4}"/>
  </hyperlinks>
  <pageMargins left="0.7" right="0.7" top="0.75" bottom="0.75" header="0.3" footer="0.3"/>
  <pageSetup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A51CFD0915C974B9171B3EF07AE7C70" ma:contentTypeVersion="14" ma:contentTypeDescription="Create a new document." ma:contentTypeScope="" ma:versionID="1d8d7b04146f0186a8744e4fb092937b">
  <xsd:schema xmlns:xsd="http://www.w3.org/2001/XMLSchema" xmlns:xs="http://www.w3.org/2001/XMLSchema" xmlns:p="http://schemas.microsoft.com/office/2006/metadata/properties" xmlns:ns2="4944a7f5-8a77-4428-8ee2-2834b8af263d" xmlns:ns3="e8ea7d2f-2adf-4240-a9a3-0f4cbd191e2b" targetNamespace="http://schemas.microsoft.com/office/2006/metadata/properties" ma:root="true" ma:fieldsID="0e40ea6f01a90960503f9a9a33a0f425" ns2:_="" ns3:_="">
    <xsd:import namespace="4944a7f5-8a77-4428-8ee2-2834b8af263d"/>
    <xsd:import namespace="e8ea7d2f-2adf-4240-a9a3-0f4cbd191e2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944a7f5-8a77-4428-8ee2-2834b8af263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79ab57cc-0bcc-4ef8-976a-f24015158eda"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8ea7d2f-2adf-4240-a9a3-0f4cbd191e2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da6752e0-999a-4a23-b510-41f405ac79f8}" ma:internalName="TaxCatchAll" ma:showField="CatchAllData" ma:web="e8ea7d2f-2adf-4240-a9a3-0f4cbd191e2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944a7f5-8a77-4428-8ee2-2834b8af263d">
      <Terms xmlns="http://schemas.microsoft.com/office/infopath/2007/PartnerControls"/>
    </lcf76f155ced4ddcb4097134ff3c332f>
    <TaxCatchAll xmlns="e8ea7d2f-2adf-4240-a9a3-0f4cbd191e2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8EC3544-6146-4DDA-95F9-803AABA7C32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944a7f5-8a77-4428-8ee2-2834b8af263d"/>
    <ds:schemaRef ds:uri="e8ea7d2f-2adf-4240-a9a3-0f4cbd191e2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17E91AC-1FA3-4EFA-ACF8-C2062E57A38F}">
  <ds:schemaRefs>
    <ds:schemaRef ds:uri="e8ea7d2f-2adf-4240-a9a3-0f4cbd191e2b"/>
    <ds:schemaRef ds:uri="http://purl.org/dc/elements/1.1/"/>
    <ds:schemaRef ds:uri="http://schemas.microsoft.com/office/2006/documentManagement/types"/>
    <ds:schemaRef ds:uri="http://schemas.microsoft.com/office/infopath/2007/PartnerControls"/>
    <ds:schemaRef ds:uri="http://schemas.openxmlformats.org/package/2006/metadata/core-properties"/>
    <ds:schemaRef ds:uri="http://purl.org/dc/dcmitype/"/>
    <ds:schemaRef ds:uri="http://www.w3.org/XML/1998/namespace"/>
    <ds:schemaRef ds:uri="4944a7f5-8a77-4428-8ee2-2834b8af263d"/>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3C53934F-1E91-4205-AEBD-10E48FD764C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6</vt:i4>
      </vt:variant>
    </vt:vector>
  </HeadingPairs>
  <TitlesOfParts>
    <vt:vector size="15" baseType="lpstr">
      <vt:lpstr>AR Aging Summary</vt:lpstr>
      <vt:lpstr>AR transactions</vt:lpstr>
      <vt:lpstr>Invoice</vt:lpstr>
      <vt:lpstr>AR Payment</vt:lpstr>
      <vt:lpstr>Dimensions</vt:lpstr>
      <vt:lpstr>Other AR Payment</vt:lpstr>
      <vt:lpstr>Control</vt:lpstr>
      <vt:lpstr>Options</vt:lpstr>
      <vt:lpstr>Information</vt:lpstr>
      <vt:lpstr>Asof</vt:lpstr>
      <vt:lpstr>BasedOn</vt:lpstr>
      <vt:lpstr>Connection</vt:lpstr>
      <vt:lpstr>CustomerID</vt:lpstr>
      <vt:lpstr>OTHPYMTCODES</vt:lpstr>
      <vt:lpstr>'AR transactions'!VelixoAutoHideZeroColumns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Aljun Talle</dc:creator>
  <cp:keywords/>
  <dc:description/>
  <cp:lastModifiedBy>Aljun Talle</cp:lastModifiedBy>
  <cp:revision/>
  <dcterms:created xsi:type="dcterms:W3CDTF">2023-11-08T04:54:11Z</dcterms:created>
  <dcterms:modified xsi:type="dcterms:W3CDTF">2025-12-02T02:39:16Z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0x0101001A51CFD0915C974B9171B3EF07AE7C70</vt:lpwstr>
  </property>
  <property fmtid="{D5CDD505-2E9C-101B-9397-08002B2CF9AE}" pid="3" name="MediaServiceImageTags">
    <vt:lpwstr/>
  </property>
</Properties>
</file>