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Aljun Talle\Documents\BC for Release Dec 2025\"/>
    </mc:Choice>
  </mc:AlternateContent>
  <xr:revisionPtr revIDLastSave="0" documentId="13_ncr:1_{2DBB4689-B187-4327-BDC9-B0C6C5EBEF70}" xr6:coauthVersionLast="47" xr6:coauthVersionMax="47" xr10:uidLastSave="{00000000-0000-0000-0000-000000000000}"/>
  <bookViews>
    <workbookView xWindow="14055" yWindow="-16320" windowWidth="29040" windowHeight="15720" tabRatio="673" activeTab="1" xr2:uid="{79CFE93E-1DEF-4CBD-846A-7F189708DB03}"/>
  </bookViews>
  <sheets>
    <sheet name="AP Aging Summary" sheetId="18" r:id="rId1"/>
    <sheet name="AP Transactions" sheetId="1" r:id="rId2"/>
    <sheet name="Invoice" sheetId="23" r:id="rId3"/>
    <sheet name="AP Payment" sheetId="28" r:id="rId4"/>
    <sheet name="Dimensions" sheetId="34" state="hidden" r:id="rId5"/>
    <sheet name="Other AP Payment" sheetId="38" r:id="rId6"/>
    <sheet name="Control" sheetId="22" r:id="rId7"/>
    <sheet name="Options" sheetId="10" r:id="rId8"/>
    <sheet name="Information" sheetId="14" r:id="rId9"/>
    <sheet name="VelixoReportsConnections" sheetId="5" state="veryHidden" r:id="rId10"/>
    <sheet name="VelixoReportsGIOptions" sheetId="6" state="veryHidden" r:id="rId11"/>
    <sheet name="VelixoReportsSettings" sheetId="7" state="veryHidden" r:id="rId12"/>
  </sheets>
  <definedNames>
    <definedName name="_xlnm._FilterDatabase" localSheetId="0" hidden="1">'AP Aging Summary'!$V$39:$W$43</definedName>
    <definedName name="_xlnm._FilterDatabase" localSheetId="3" hidden="1">'AP Payment'!$A$7:$I$215</definedName>
    <definedName name="_xlnm._FilterDatabase" localSheetId="1" hidden="1">'AP Transactions'!#REF!</definedName>
    <definedName name="_xlnm._FilterDatabase" localSheetId="4" hidden="1">Dimensions!$A$6:$F$111</definedName>
    <definedName name="_xlnm._FilterDatabase" localSheetId="2" hidden="1">Invoice!$B$7:$J$7</definedName>
    <definedName name="_xlnm._FilterDatabase" localSheetId="5" hidden="1">'Other AP Payment'!$B$7:$J$7</definedName>
    <definedName name="AP_AgingDetail">OFFSET(_xlfn.ANCHORARRAY('AP Transactions'!$B$9),-1,0,ROWS(_xlfn.ANCHORARRAY('AP Transactions'!$B$9))+1,'AP Transactions'!$T$2)</definedName>
    <definedName name="AsOf">'AP Transactions'!$A$5</definedName>
    <definedName name="BasedOn">'AP Transactions'!$A$6</definedName>
    <definedName name="Connection">Options!$A$2</definedName>
    <definedName name="OTHAPPYMT">Options!$F$2</definedName>
    <definedName name="Slicer_AP_Impact">#N/A</definedName>
    <definedName name="Velixo_mirrored_table_A8F387BB02BB44A68AFB7101B04976F3_VXB36_11H7WJ36FZGBP" localSheetId="3" hidden="1">'AP Payment'!$H$8</definedName>
    <definedName name="Velixo_mirrored_table_A8F387BB02BB44A68AFB7101B04976F3_VXB36_120E69OOLJMNJ" localSheetId="3" hidden="1">'AP Payment'!$A$8</definedName>
    <definedName name="Velixo_mirrored_table_A8F387BB02BB44A68AFB7101B04976F3_VXB36_2EVURVZQVZ2FB1GR4O5" localSheetId="3" hidden="1">'AP Payment'!$G$8</definedName>
    <definedName name="Velixo_mirrored_table_A8F387BB02BB44A68AFB7101B04976F3_VXB36_3K4P7FW10D5L3FSAJDAAUN" localSheetId="3" hidden="1">'AP Payment'!$B$8</definedName>
    <definedName name="Velixo_mirrored_table_A8F387BB02BB44A68AFB7101B04976F3_VXB36_9CCEKPOUE6J88F" localSheetId="3" hidden="1">'AP Payment'!$D$8</definedName>
    <definedName name="Velixo_mirrored_table_A8F387BB02BB44A68AFB7101B04976F3_VXB36_AE8CW7G56FX755FFZ" localSheetId="3" hidden="1">'AP Payment'!$C$8</definedName>
    <definedName name="Velixo_mirrored_table_A8F387BB02BB44A68AFB7101B04976F3_VXB36_D4G8MDNZFMGN0A3QD" localSheetId="3" hidden="1">'AP Payment'!$E$8</definedName>
    <definedName name="Velixo_mirrored_table_A8F387BB02BB44A68AFB7101B04976F3_VXB36_ELO4VLYVGZZTFVHYRDR9" localSheetId="3" hidden="1">'AP Payment'!$F$8</definedName>
    <definedName name="Velixo_mirrored_table_A8F387BB02BB44A68AFB7101B04976F3_VXB36_PHZZKUW6S" localSheetId="3" hidden="1">'AP Payment'!$I$8</definedName>
    <definedName name="Velixo_mirrored_table_C8C1794FB40247E5A95BF48ABC6645D7_VXB36_11H7WJ36FZGBP" localSheetId="5" hidden="1">'Other AP Payment'!$I$8</definedName>
    <definedName name="Velixo_mirrored_table_C8C1794FB40247E5A95BF48ABC6645D7_VXB36_120E69OOLJMNJ" localSheetId="5" hidden="1">'Other AP Payment'!$B$8</definedName>
    <definedName name="Velixo_mirrored_table_C8C1794FB40247E5A95BF48ABC6645D7_VXB36_2EVURVZQVZ2FB1GR4O5" localSheetId="5" hidden="1">'Other AP Payment'!$H$8</definedName>
    <definedName name="Velixo_mirrored_table_C8C1794FB40247E5A95BF48ABC6645D7_VXB36_3K4P7FW10D5L3FSAJDAAUN" localSheetId="5" hidden="1">'Other AP Payment'!$C$8</definedName>
    <definedName name="Velixo_mirrored_table_C8C1794FB40247E5A95BF48ABC6645D7_VXB36_41SZLF7C1PUTYQFB8OX58P9OK" localSheetId="5" hidden="1">'Other AP Payment'!$A$8</definedName>
    <definedName name="Velixo_mirrored_table_C8C1794FB40247E5A95BF48ABC6645D7_VXB36_9CCEKPOUE6J88F" localSheetId="5" hidden="1">'Other AP Payment'!$E$8</definedName>
    <definedName name="Velixo_mirrored_table_C8C1794FB40247E5A95BF48ABC6645D7_VXB36_AE8CW7G56FX755FFZ" localSheetId="5" hidden="1">'Other AP Payment'!$D$8</definedName>
    <definedName name="Velixo_mirrored_table_C8C1794FB40247E5A95BF48ABC6645D7_VXB36_D4G8MDNZFMGN0A3QD" localSheetId="5" hidden="1">'Other AP Payment'!$F$8</definedName>
    <definedName name="Velixo_mirrored_table_C8C1794FB40247E5A95BF48ABC6645D7_VXB36_ELO4VLYVGZZTFVHYRDR9" localSheetId="5" hidden="1">'Other AP Payment'!$G$8</definedName>
    <definedName name="Velixo_mirrored_table_C8C1794FB40247E5A95BF48ABC6645D7_VXB36_PHZZKUW6S" localSheetId="5" hidden="1">'Other AP Payment'!$J$8</definedName>
    <definedName name="Velixo_mirrored_table_DE5B1F93EA974FBD831A3F7DF6DB2D78_VXB36_11H7WJ36FZGBP" localSheetId="2" hidden="1">Invoice!#REF!</definedName>
    <definedName name="Velixo_mirrored_table_DE5B1F93EA974FBD831A3F7DF6DB2D78_VXB36_11H7WJ36FZGBP" localSheetId="5" hidden="1">'Other AP Payment'!#REF!</definedName>
    <definedName name="Velixo_mirrored_table_DE5B1F93EA974FBD831A3F7DF6DB2D78_VXB36_120E69OOLJMNJ" localSheetId="2" hidden="1">Invoice!#REF!</definedName>
    <definedName name="Velixo_mirrored_table_DE5B1F93EA974FBD831A3F7DF6DB2D78_VXB36_120E69OOLJMNJ" localSheetId="5" hidden="1">'Other AP Payment'!#REF!</definedName>
    <definedName name="Velixo_mirrored_table_DE5B1F93EA974FBD831A3F7DF6DB2D78_VXB36_2EVURVZQVZ2FB1GR4O5" localSheetId="2" hidden="1">Invoice!#REF!</definedName>
    <definedName name="Velixo_mirrored_table_DE5B1F93EA974FBD831A3F7DF6DB2D78_VXB36_2EVURVZQVZ2FB1GR4O5" localSheetId="5" hidden="1">'Other AP Payment'!#REF!</definedName>
    <definedName name="Velixo_mirrored_table_DE5B1F93EA974FBD831A3F7DF6DB2D78_VXB36_3K4P7FW10D5L3FSAJDAAUN" localSheetId="2" hidden="1">Invoice!#REF!</definedName>
    <definedName name="Velixo_mirrored_table_DE5B1F93EA974FBD831A3F7DF6DB2D78_VXB36_3K4P7FW10D5L3FSAJDAAUN" localSheetId="5" hidden="1">'Other AP Payment'!#REF!</definedName>
    <definedName name="Velixo_mirrored_table_DE5B1F93EA974FBD831A3F7DF6DB2D78_VXB36_41SZLF7C1PUTYQFB8OX58P9OK" localSheetId="2" hidden="1">Invoice!#REF!</definedName>
    <definedName name="Velixo_mirrored_table_DE5B1F93EA974FBD831A3F7DF6DB2D78_VXB36_41SZLF7C1PUTYQFB8OX58P9OK" localSheetId="5" hidden="1">'Other AP Payment'!#REF!</definedName>
    <definedName name="Velixo_mirrored_table_DE5B1F93EA974FBD831A3F7DF6DB2D78_VXB36_9CCEKPOUE6J88F" localSheetId="2" hidden="1">Invoice!#REF!</definedName>
    <definedName name="Velixo_mirrored_table_DE5B1F93EA974FBD831A3F7DF6DB2D78_VXB36_9CCEKPOUE6J88F" localSheetId="5" hidden="1">'Other AP Payment'!#REF!</definedName>
    <definedName name="Velixo_mirrored_table_DE5B1F93EA974FBD831A3F7DF6DB2D78_VXB36_AE8CW7G56FX755FFZ" localSheetId="2" hidden="1">Invoice!#REF!</definedName>
    <definedName name="Velixo_mirrored_table_DE5B1F93EA974FBD831A3F7DF6DB2D78_VXB36_AE8CW7G56FX755FFZ" localSheetId="5" hidden="1">'Other AP Payment'!#REF!</definedName>
    <definedName name="Velixo_mirrored_table_DE5B1F93EA974FBD831A3F7DF6DB2D78_VXB36_D4G8MDNZFMGN0A3QD" localSheetId="2" hidden="1">Invoice!#REF!</definedName>
    <definedName name="Velixo_mirrored_table_DE5B1F93EA974FBD831A3F7DF6DB2D78_VXB36_D4G8MDNZFMGN0A3QD" localSheetId="5" hidden="1">'Other AP Payment'!#REF!</definedName>
    <definedName name="Velixo_mirrored_table_DE5B1F93EA974FBD831A3F7DF6DB2D78_VXB36_ELO4VLYVGZZTFVHYRDR9" localSheetId="2" hidden="1">Invoice!#REF!</definedName>
    <definedName name="Velixo_mirrored_table_DE5B1F93EA974FBD831A3F7DF6DB2D78_VXB36_ELO4VLYVGZZTFVHYRDR9" localSheetId="5" hidden="1">'Other AP Payment'!#REF!</definedName>
    <definedName name="Velixo_mirrored_table_DE5B1F93EA974FBD831A3F7DF6DB2D78_VXB36_PHZZKUW6S" localSheetId="2" hidden="1">Invoice!#REF!</definedName>
    <definedName name="Velixo_mirrored_table_DE5B1F93EA974FBD831A3F7DF6DB2D78_VXB36_PHZZKUW6S" localSheetId="5" hidden="1">'Other AP Payment'!#REF!</definedName>
    <definedName name="Velixo_mirrored_table_EE55D46133AD415F858EB1035811BCB9_VXB36_6HKOFFQD" localSheetId="4" hidden="1">Dimensions!$D$6</definedName>
    <definedName name="Velixo_mirrored_table_EE55D46133AD415F858EB1035811BCB9_VXB36_KTG" localSheetId="4" hidden="1">Dimensions!$A$6</definedName>
    <definedName name="Velixo_mirrored_table_EE55D46133AD415F858EB1035811BCB9_VXB36_LFAJTR1AYGO1XXRQLQ3P" localSheetId="4" hidden="1">Dimensions!$C$6</definedName>
    <definedName name="Velixo_mirrored_table_EE55D46133AD415F858EB1035811BCB9_VXB36_RL89R9" localSheetId="4" hidden="1">Dimensions!$B$6</definedName>
    <definedName name="Velixo_mirrored_table_FB780C6E53454CD881BA9C9B87C4E93C_VXB36_11H7WJ36FZGBP" localSheetId="2" hidden="1">Invoice!#REF!</definedName>
    <definedName name="Velixo_mirrored_table_FB780C6E53454CD881BA9C9B87C4E93C_VXB36_11H7WJ36FZGBP" localSheetId="5" hidden="1">'Other AP Payment'!#REF!</definedName>
    <definedName name="Velixo_mirrored_table_FB780C6E53454CD881BA9C9B87C4E93C_VXB36_120E69OOLJMNJ" localSheetId="2" hidden="1">Invoice!#REF!</definedName>
    <definedName name="Velixo_mirrored_table_FB780C6E53454CD881BA9C9B87C4E93C_VXB36_120E69OOLJMNJ" localSheetId="5" hidden="1">'Other AP Payment'!#REF!</definedName>
    <definedName name="Velixo_mirrored_table_FB780C6E53454CD881BA9C9B87C4E93C_VXB36_2EVURVZQVZ2FB1GR4O5" localSheetId="2" hidden="1">Invoice!#REF!</definedName>
    <definedName name="Velixo_mirrored_table_FB780C6E53454CD881BA9C9B87C4E93C_VXB36_2EVURVZQVZ2FB1GR4O5" localSheetId="5" hidden="1">'Other AP Payment'!#REF!</definedName>
    <definedName name="Velixo_mirrored_table_FB780C6E53454CD881BA9C9B87C4E93C_VXB36_3K4P7FW10D5L3FSAJDAAUN" localSheetId="2" hidden="1">Invoice!#REF!</definedName>
    <definedName name="Velixo_mirrored_table_FB780C6E53454CD881BA9C9B87C4E93C_VXB36_3K4P7FW10D5L3FSAJDAAUN" localSheetId="5" hidden="1">'Other AP Payment'!#REF!</definedName>
    <definedName name="Velixo_mirrored_table_FB780C6E53454CD881BA9C9B87C4E93C_VXB36_9CCEKPOUE6J88F" localSheetId="2" hidden="1">Invoice!#REF!</definedName>
    <definedName name="Velixo_mirrored_table_FB780C6E53454CD881BA9C9B87C4E93C_VXB36_9CCEKPOUE6J88F" localSheetId="5" hidden="1">'Other AP Payment'!#REF!</definedName>
    <definedName name="Velixo_mirrored_table_FB780C6E53454CD881BA9C9B87C4E93C_VXB36_AE8CW7G56FX755FFZ" localSheetId="2" hidden="1">Invoice!#REF!</definedName>
    <definedName name="Velixo_mirrored_table_FB780C6E53454CD881BA9C9B87C4E93C_VXB36_AE8CW7G56FX755FFZ" localSheetId="5" hidden="1">'Other AP Payment'!#REF!</definedName>
    <definedName name="Velixo_mirrored_table_FB780C6E53454CD881BA9C9B87C4E93C_VXB36_D4G8MDNZFMGN0A3QD" localSheetId="2" hidden="1">Invoice!#REF!</definedName>
    <definedName name="Velixo_mirrored_table_FB780C6E53454CD881BA9C9B87C4E93C_VXB36_D4G8MDNZFMGN0A3QD" localSheetId="5" hidden="1">'Other AP Payment'!#REF!</definedName>
    <definedName name="Velixo_mirrored_table_FB780C6E53454CD881BA9C9B87C4E93C_VXB36_ELO4VLYVGZZTFVHYRDR9" localSheetId="2" hidden="1">Invoice!#REF!</definedName>
    <definedName name="Velixo_mirrored_table_FB780C6E53454CD881BA9C9B87C4E93C_VXB36_ELO4VLYVGZZTFVHYRDR9" localSheetId="5" hidden="1">'Other AP Payment'!#REF!</definedName>
    <definedName name="Velixo_mirrored_table_FB780C6E53454CD881BA9C9B87C4E93C_VXB36_PHZZKUW6S" localSheetId="2" hidden="1">Invoice!#REF!</definedName>
    <definedName name="Velixo_mirrored_table_FB780C6E53454CD881BA9C9B87C4E93C_VXB36_PHZZKUW6S" localSheetId="5" hidden="1">'Other AP Payment'!#REF!</definedName>
    <definedName name="Velixo_mirrored_table_FE44010EDF7F4215AE415744DC5C2F94_VXB36_11H7WJ36FZGBP" localSheetId="2" hidden="1">Invoice!$I$8</definedName>
    <definedName name="Velixo_mirrored_table_FE44010EDF7F4215AE415744DC5C2F94_VXB36_11H7WJ36FZGBP" localSheetId="5" hidden="1">'Other AP Payment'!$I$8</definedName>
    <definedName name="Velixo_mirrored_table_FE44010EDF7F4215AE415744DC5C2F94_VXB36_120E69OOLJMNJ" localSheetId="2" hidden="1">Invoice!$B$8</definedName>
    <definedName name="Velixo_mirrored_table_FE44010EDF7F4215AE415744DC5C2F94_VXB36_120E69OOLJMNJ" localSheetId="5" hidden="1">'Other AP Payment'!$B$8</definedName>
    <definedName name="Velixo_mirrored_table_FE44010EDF7F4215AE415744DC5C2F94_VXB36_2EVURVZQVZ2FB1GR4O5" localSheetId="2" hidden="1">Invoice!$H$8</definedName>
    <definedName name="Velixo_mirrored_table_FE44010EDF7F4215AE415744DC5C2F94_VXB36_2EVURVZQVZ2FB1GR4O5" localSheetId="5" hidden="1">'Other AP Payment'!$H$8</definedName>
    <definedName name="Velixo_mirrored_table_FE44010EDF7F4215AE415744DC5C2F94_VXB36_3K4P7FW10D5L3FSAJDAAUN" localSheetId="2" hidden="1">Invoice!$C$8</definedName>
    <definedName name="Velixo_mirrored_table_FE44010EDF7F4215AE415744DC5C2F94_VXB36_3K4P7FW10D5L3FSAJDAAUN" localSheetId="5" hidden="1">'Other AP Payment'!$C$8</definedName>
    <definedName name="Velixo_mirrored_table_FE44010EDF7F4215AE415744DC5C2F94_VXB36_41SZLF7C1PUTYQFB8OX58P9OK" localSheetId="2" hidden="1">Invoice!$A$8</definedName>
    <definedName name="Velixo_mirrored_table_FE44010EDF7F4215AE415744DC5C2F94_VXB36_41SZLF7C1PUTYQFB8OX58P9OK" localSheetId="5" hidden="1">'Other AP Payment'!$A$8</definedName>
    <definedName name="Velixo_mirrored_table_FE44010EDF7F4215AE415744DC5C2F94_VXB36_9CCEKPOUE6J88F" localSheetId="2" hidden="1">Invoice!$E$8</definedName>
    <definedName name="Velixo_mirrored_table_FE44010EDF7F4215AE415744DC5C2F94_VXB36_9CCEKPOUE6J88F" localSheetId="5" hidden="1">'Other AP Payment'!$E$8</definedName>
    <definedName name="Velixo_mirrored_table_FE44010EDF7F4215AE415744DC5C2F94_VXB36_AE8CW7G56FX755FFZ" localSheetId="2" hidden="1">Invoice!$D$8</definedName>
    <definedName name="Velixo_mirrored_table_FE44010EDF7F4215AE415744DC5C2F94_VXB36_AE8CW7G56FX755FFZ" localSheetId="5" hidden="1">'Other AP Payment'!$D$8</definedName>
    <definedName name="Velixo_mirrored_table_FE44010EDF7F4215AE415744DC5C2F94_VXB36_D4G8MDNZFMGN0A3QD" localSheetId="2" hidden="1">Invoice!$F$8</definedName>
    <definedName name="Velixo_mirrored_table_FE44010EDF7F4215AE415744DC5C2F94_VXB36_D4G8MDNZFMGN0A3QD" localSheetId="5" hidden="1">'Other AP Payment'!$F$8</definedName>
    <definedName name="Velixo_mirrored_table_FE44010EDF7F4215AE415744DC5C2F94_VXB36_ELO4VLYVGZZTFVHYRDR9" localSheetId="2" hidden="1">Invoice!$G$8</definedName>
    <definedName name="Velixo_mirrored_table_FE44010EDF7F4215AE415744DC5C2F94_VXB36_ELO4VLYVGZZTFVHYRDR9" localSheetId="5" hidden="1">'Other AP Payment'!$G$8</definedName>
    <definedName name="Velixo_mirrored_table_FE44010EDF7F4215AE415744DC5C2F94_VXB36_PHZZKUW6S" localSheetId="2" hidden="1">Invoice!$J$8</definedName>
    <definedName name="Velixo_mirrored_table_FE44010EDF7F4215AE415744DC5C2F94_VXB36_PHZZKUW6S" localSheetId="5" hidden="1">'Other AP Payment'!$J$8</definedName>
    <definedName name="VelixoAutoHideZeroColumns" localSheetId="1">'AP Transactions'!$T$1:$AH$1</definedName>
    <definedName name="VendorID">'AP Transactions'!$A$4</definedName>
  </definedNames>
  <calcPr calcId="191029"/>
  <pivotCaches>
    <pivotCache cacheId="0" r:id="rId13"/>
  </pivotCaches>
  <extLst>
    <ext xmlns:x14="http://schemas.microsoft.com/office/spreadsheetml/2009/9/main" uri="{BBE1A952-AA13-448e-AADC-164F8A28A991}">
      <x14:slicerCaches>
        <x14:slicerCache r:id="rId1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23" l="1"/>
  <c r="L9" i="23" s="1"/>
  <c r="K10" i="23"/>
  <c r="L10" i="23" s="1"/>
  <c r="K11" i="23"/>
  <c r="L11" i="23" s="1"/>
  <c r="K12" i="23"/>
  <c r="L12" i="23" s="1"/>
  <c r="K13" i="23"/>
  <c r="L13" i="23" s="1"/>
  <c r="K14" i="23"/>
  <c r="L14" i="23" s="1"/>
  <c r="K15" i="23"/>
  <c r="L15" i="23" s="1"/>
  <c r="K16" i="23"/>
  <c r="L16" i="23" s="1"/>
  <c r="K17" i="23"/>
  <c r="L17" i="23" s="1"/>
  <c r="K18" i="23"/>
  <c r="L18" i="23" s="1"/>
  <c r="K19" i="23"/>
  <c r="L19" i="23" s="1"/>
  <c r="K20" i="23"/>
  <c r="L20" i="23" s="1"/>
  <c r="K21" i="23"/>
  <c r="L21" i="23" s="1"/>
  <c r="K22" i="23"/>
  <c r="L22" i="23" s="1"/>
  <c r="K23" i="23"/>
  <c r="L23" i="23" s="1"/>
  <c r="K24" i="23"/>
  <c r="L24" i="23" s="1"/>
  <c r="K25" i="23"/>
  <c r="L25" i="23" s="1"/>
  <c r="K26" i="23"/>
  <c r="L26" i="23" s="1"/>
  <c r="K27" i="23"/>
  <c r="L27" i="23" s="1"/>
  <c r="K28" i="23"/>
  <c r="L28" i="23" s="1"/>
  <c r="K29" i="23"/>
  <c r="L29" i="23" s="1"/>
  <c r="K30" i="23"/>
  <c r="L30" i="23" s="1"/>
  <c r="K31" i="23"/>
  <c r="L31" i="23" s="1"/>
  <c r="K32" i="23"/>
  <c r="L32" i="23" s="1"/>
  <c r="K33" i="23"/>
  <c r="L33" i="23" s="1"/>
  <c r="K34" i="23"/>
  <c r="L34" i="23" s="1"/>
  <c r="K35" i="23"/>
  <c r="L35" i="23" s="1"/>
  <c r="K36" i="23"/>
  <c r="L36" i="23" s="1"/>
  <c r="K37" i="23"/>
  <c r="L37" i="23" s="1"/>
  <c r="K38" i="23"/>
  <c r="L38" i="23" s="1"/>
  <c r="K39" i="23"/>
  <c r="L39" i="23" s="1"/>
  <c r="K40" i="23"/>
  <c r="L40" i="23" s="1"/>
  <c r="K41" i="23"/>
  <c r="L41" i="23" s="1"/>
  <c r="K42" i="23"/>
  <c r="L42" i="23" s="1"/>
  <c r="K43" i="23"/>
  <c r="L43" i="23" s="1"/>
  <c r="K44" i="23"/>
  <c r="L44" i="23" s="1"/>
  <c r="K45" i="23"/>
  <c r="L45" i="23" s="1"/>
  <c r="K46" i="23"/>
  <c r="L46" i="23" s="1"/>
  <c r="K47" i="23"/>
  <c r="L47" i="23" s="1"/>
  <c r="K48" i="23"/>
  <c r="L48" i="23" s="1"/>
  <c r="K49" i="23"/>
  <c r="L49" i="23" s="1"/>
  <c r="K50" i="23"/>
  <c r="L50" i="23" s="1"/>
  <c r="K51" i="23"/>
  <c r="L51" i="23" s="1"/>
  <c r="K52" i="23"/>
  <c r="L52" i="23" s="1"/>
  <c r="K53" i="23"/>
  <c r="L53" i="23" s="1"/>
  <c r="K54" i="23"/>
  <c r="L54" i="23" s="1"/>
  <c r="K55" i="23"/>
  <c r="L55" i="23" s="1"/>
  <c r="K56" i="23"/>
  <c r="L56" i="23" s="1"/>
  <c r="K57" i="23"/>
  <c r="L57" i="23" s="1"/>
  <c r="K58" i="23"/>
  <c r="L58" i="23" s="1"/>
  <c r="K59" i="23"/>
  <c r="L59" i="23" s="1"/>
  <c r="K60" i="23"/>
  <c r="L60" i="23" s="1"/>
  <c r="K61" i="23"/>
  <c r="L61" i="23" s="1"/>
  <c r="K62" i="23"/>
  <c r="L62" i="23" s="1"/>
  <c r="K63" i="23"/>
  <c r="L63" i="23" s="1"/>
  <c r="K64" i="23"/>
  <c r="L64" i="23" s="1"/>
  <c r="K65" i="23"/>
  <c r="L65" i="23" s="1"/>
  <c r="K66" i="23"/>
  <c r="L66" i="23" s="1"/>
  <c r="K67" i="23"/>
  <c r="L67" i="23" s="1"/>
  <c r="K68" i="23"/>
  <c r="L68" i="23" s="1"/>
  <c r="K69" i="23"/>
  <c r="L69" i="23" s="1"/>
  <c r="K70" i="23"/>
  <c r="L70" i="23" s="1"/>
  <c r="K71" i="23"/>
  <c r="L71" i="23" s="1"/>
  <c r="K72" i="23"/>
  <c r="L72" i="23" s="1"/>
  <c r="K73" i="23"/>
  <c r="L73" i="23" s="1"/>
  <c r="K74" i="23"/>
  <c r="L74" i="23" s="1"/>
  <c r="K75" i="23"/>
  <c r="L75" i="23" s="1"/>
  <c r="K76" i="23"/>
  <c r="L76" i="23" s="1"/>
  <c r="K77" i="23"/>
  <c r="L77" i="23" s="1"/>
  <c r="K78" i="23"/>
  <c r="L78" i="23" s="1"/>
  <c r="K79" i="23"/>
  <c r="L79" i="23" s="1"/>
  <c r="K80" i="23"/>
  <c r="L80" i="23" s="1"/>
  <c r="K81" i="23"/>
  <c r="L81" i="23" s="1"/>
  <c r="K82" i="23"/>
  <c r="L82" i="23" s="1"/>
  <c r="K83" i="23"/>
  <c r="L83" i="23" s="1"/>
  <c r="K84" i="23"/>
  <c r="L84" i="23" s="1"/>
  <c r="K85" i="23"/>
  <c r="L85" i="23" s="1"/>
  <c r="K86" i="23"/>
  <c r="L86" i="23" s="1"/>
  <c r="K87" i="23"/>
  <c r="L87" i="23" s="1"/>
  <c r="K88" i="23"/>
  <c r="L88" i="23" s="1"/>
  <c r="K89" i="23"/>
  <c r="L89" i="23" s="1"/>
  <c r="K90" i="23"/>
  <c r="L90" i="23" s="1"/>
  <c r="K91" i="23"/>
  <c r="L91" i="23" s="1"/>
  <c r="K92" i="23"/>
  <c r="L92" i="23" s="1"/>
  <c r="K93" i="23"/>
  <c r="L93" i="23" s="1"/>
  <c r="K94" i="23"/>
  <c r="L94" i="23" s="1"/>
  <c r="K95" i="23"/>
  <c r="L95" i="23" s="1"/>
  <c r="K96" i="23"/>
  <c r="L96" i="23" s="1"/>
  <c r="K97" i="23"/>
  <c r="L97" i="23" s="1"/>
  <c r="K98" i="23"/>
  <c r="L98" i="23" s="1"/>
  <c r="K99" i="23"/>
  <c r="L99" i="23" s="1"/>
  <c r="K100" i="23"/>
  <c r="L100" i="23" s="1"/>
  <c r="K101" i="23"/>
  <c r="L101" i="23" s="1"/>
  <c r="K102" i="23"/>
  <c r="L102" i="23" s="1"/>
  <c r="K103" i="23"/>
  <c r="L103" i="23" s="1"/>
  <c r="K104" i="23"/>
  <c r="L104" i="23" s="1"/>
  <c r="K105" i="23"/>
  <c r="L105" i="23" s="1"/>
  <c r="K106" i="23"/>
  <c r="L106" i="23" s="1"/>
  <c r="K107" i="23"/>
  <c r="L107" i="23" s="1"/>
  <c r="K108" i="23"/>
  <c r="L108" i="23" s="1"/>
  <c r="K109" i="23"/>
  <c r="L109" i="23" s="1"/>
  <c r="K110" i="23"/>
  <c r="L110" i="23" s="1"/>
  <c r="K111" i="23"/>
  <c r="L111" i="23" s="1"/>
  <c r="K112" i="23"/>
  <c r="L112" i="23" s="1"/>
  <c r="K113" i="23"/>
  <c r="L113" i="23" s="1"/>
  <c r="K114" i="23"/>
  <c r="L114" i="23" s="1"/>
  <c r="K115" i="23"/>
  <c r="L115" i="23" s="1"/>
  <c r="K116" i="23"/>
  <c r="L116" i="23" s="1"/>
  <c r="K117" i="23"/>
  <c r="L117" i="23" s="1"/>
  <c r="K118" i="23"/>
  <c r="L118" i="23" s="1"/>
  <c r="K119" i="23"/>
  <c r="L119" i="23" s="1"/>
  <c r="K120" i="23"/>
  <c r="L120" i="23" s="1"/>
  <c r="K121" i="23"/>
  <c r="L121" i="23" s="1"/>
  <c r="K122" i="23"/>
  <c r="L122" i="23" s="1"/>
  <c r="K123" i="23"/>
  <c r="L123" i="23" s="1"/>
  <c r="K124" i="23"/>
  <c r="L124" i="23" s="1"/>
  <c r="K125" i="23"/>
  <c r="L125" i="23" s="1"/>
  <c r="K126" i="23"/>
  <c r="L126" i="23" s="1"/>
  <c r="K127" i="23"/>
  <c r="L127" i="23" s="1"/>
  <c r="K128" i="23"/>
  <c r="L128" i="23" s="1"/>
  <c r="K129" i="23"/>
  <c r="L129" i="23" s="1"/>
  <c r="K130" i="23"/>
  <c r="L130" i="23" s="1"/>
  <c r="K131" i="23"/>
  <c r="L131" i="23" s="1"/>
  <c r="K132" i="23"/>
  <c r="L132" i="23" s="1"/>
  <c r="K133" i="23"/>
  <c r="L133" i="23" s="1"/>
  <c r="K134" i="23"/>
  <c r="L134" i="23" s="1"/>
  <c r="K135" i="23"/>
  <c r="L135" i="23" s="1"/>
  <c r="K136" i="23"/>
  <c r="L136" i="23" s="1"/>
  <c r="K137" i="23"/>
  <c r="L137" i="23" s="1"/>
  <c r="K138" i="23"/>
  <c r="L138" i="23" s="1"/>
  <c r="K139" i="23"/>
  <c r="L139" i="23" s="1"/>
  <c r="K140" i="23"/>
  <c r="L140" i="23" s="1"/>
  <c r="K141" i="23"/>
  <c r="L141" i="23" s="1"/>
  <c r="K142" i="23"/>
  <c r="L142" i="23" s="1"/>
  <c r="K143" i="23"/>
  <c r="L143" i="23" s="1"/>
  <c r="K144" i="23"/>
  <c r="L144" i="23" s="1"/>
  <c r="K145" i="23"/>
  <c r="L145" i="23" s="1"/>
  <c r="K146" i="23"/>
  <c r="L146" i="23" s="1"/>
  <c r="K147" i="23"/>
  <c r="L147" i="23" s="1"/>
  <c r="K148" i="23"/>
  <c r="L148" i="23" s="1"/>
  <c r="K149" i="23"/>
  <c r="L149" i="23" s="1"/>
  <c r="K150" i="23"/>
  <c r="L150" i="23" s="1"/>
  <c r="K151" i="23"/>
  <c r="L151" i="23" s="1"/>
  <c r="K152" i="23"/>
  <c r="L152" i="23" s="1"/>
  <c r="K153" i="23"/>
  <c r="L153" i="23" s="1"/>
  <c r="K154" i="23"/>
  <c r="L154" i="23" s="1"/>
  <c r="K155" i="23"/>
  <c r="L155" i="23" s="1"/>
  <c r="K156" i="23"/>
  <c r="L156" i="23" s="1"/>
  <c r="K157" i="23"/>
  <c r="L157" i="23" s="1"/>
  <c r="K158" i="23"/>
  <c r="L158" i="23" s="1"/>
  <c r="K159" i="23"/>
  <c r="L159" i="23" s="1"/>
  <c r="K160" i="23"/>
  <c r="L160" i="23" s="1"/>
  <c r="K161" i="23"/>
  <c r="L161" i="23" s="1"/>
  <c r="K162" i="23"/>
  <c r="L162" i="23" s="1"/>
  <c r="K163" i="23"/>
  <c r="L163" i="23" s="1"/>
  <c r="K164" i="23"/>
  <c r="L164" i="23" s="1"/>
  <c r="K165" i="23"/>
  <c r="L165" i="23" s="1"/>
  <c r="K166" i="23"/>
  <c r="L166" i="23" s="1"/>
  <c r="K167" i="23"/>
  <c r="L167" i="23" s="1"/>
  <c r="K168" i="23"/>
  <c r="L168" i="23" s="1"/>
  <c r="K169" i="23"/>
  <c r="L169" i="23" s="1"/>
  <c r="K170" i="23"/>
  <c r="L170" i="23" s="1"/>
  <c r="K171" i="23"/>
  <c r="L171" i="23" s="1"/>
  <c r="K172" i="23"/>
  <c r="L172" i="23" s="1"/>
  <c r="K173" i="23"/>
  <c r="L173" i="23" s="1"/>
  <c r="K174" i="23"/>
  <c r="L174" i="23" s="1"/>
  <c r="K175" i="23"/>
  <c r="L175" i="23" s="1"/>
  <c r="K176" i="23"/>
  <c r="L176" i="23" s="1"/>
  <c r="K177" i="23"/>
  <c r="L177" i="23" s="1"/>
  <c r="K178" i="23"/>
  <c r="L178" i="23" s="1"/>
  <c r="K179" i="23"/>
  <c r="L179" i="23" s="1"/>
  <c r="K180" i="23"/>
  <c r="L180" i="23" s="1"/>
  <c r="K181" i="23"/>
  <c r="L181" i="23" s="1"/>
  <c r="K182" i="23"/>
  <c r="L182" i="23" s="1"/>
  <c r="K183" i="23"/>
  <c r="L183" i="23" s="1"/>
  <c r="K184" i="23"/>
  <c r="L184" i="23" s="1"/>
  <c r="K185" i="23"/>
  <c r="L185" i="23" s="1"/>
  <c r="K186" i="23"/>
  <c r="L186" i="23" s="1"/>
  <c r="K187" i="23"/>
  <c r="L187" i="23" s="1"/>
  <c r="K188" i="23"/>
  <c r="L188" i="23" s="1"/>
  <c r="K189" i="23"/>
  <c r="L189" i="23" s="1"/>
  <c r="K190" i="23"/>
  <c r="L190" i="23" s="1"/>
  <c r="K191" i="23"/>
  <c r="L191" i="23" s="1"/>
  <c r="K192" i="23"/>
  <c r="L192" i="23" s="1"/>
  <c r="K193" i="23"/>
  <c r="L193" i="23" s="1"/>
  <c r="K194" i="23"/>
  <c r="L194" i="23" s="1"/>
  <c r="K195" i="23"/>
  <c r="L195" i="23" s="1"/>
  <c r="K196" i="23"/>
  <c r="L196" i="23" s="1"/>
  <c r="K197" i="23"/>
  <c r="L197" i="23" s="1"/>
  <c r="K198" i="23"/>
  <c r="L198" i="23" s="1"/>
  <c r="K199" i="23"/>
  <c r="L199" i="23" s="1"/>
  <c r="K200" i="23"/>
  <c r="L200" i="23" s="1"/>
  <c r="K201" i="23"/>
  <c r="L201" i="23" s="1"/>
  <c r="K202" i="23"/>
  <c r="L202" i="23" s="1"/>
  <c r="K203" i="23"/>
  <c r="L203" i="23" s="1"/>
  <c r="K204" i="23"/>
  <c r="L204" i="23" s="1"/>
  <c r="K205" i="23"/>
  <c r="L205" i="23" s="1"/>
  <c r="K206" i="23"/>
  <c r="L206" i="23" s="1"/>
  <c r="K207" i="23"/>
  <c r="L207" i="23" s="1"/>
  <c r="K208" i="23"/>
  <c r="L208" i="23" s="1"/>
  <c r="K209" i="23"/>
  <c r="L209" i="23" s="1"/>
  <c r="K210" i="23"/>
  <c r="L210" i="23" s="1"/>
  <c r="K211" i="23"/>
  <c r="L211" i="23" s="1"/>
  <c r="K212" i="23"/>
  <c r="L212" i="23" s="1"/>
  <c r="K213" i="23"/>
  <c r="L213" i="23" s="1"/>
  <c r="K214" i="23"/>
  <c r="L214" i="23" s="1"/>
  <c r="K215" i="23"/>
  <c r="L215" i="23" s="1"/>
  <c r="K216" i="23"/>
  <c r="L216" i="23" s="1"/>
  <c r="K217" i="23"/>
  <c r="L217" i="23" s="1"/>
  <c r="K218" i="23"/>
  <c r="L218" i="23" s="1"/>
  <c r="H2" i="10" a="1"/>
  <c r="H2" i="10" s="1"/>
  <c r="C1" i="38" a="1"/>
  <c r="C1" i="38"/>
  <c r="C4" i="38" a="1"/>
  <c r="C4" i="38"/>
  <c r="K9" i="38"/>
  <c r="L9" i="38"/>
  <c r="K10" i="38"/>
  <c r="L10" i="38"/>
  <c r="K11" i="38"/>
  <c r="L11" i="38"/>
  <c r="K12" i="38"/>
  <c r="L12" i="38"/>
  <c r="K13" i="38"/>
  <c r="L13" i="38"/>
  <c r="K14" i="38"/>
  <c r="L14" i="38"/>
  <c r="K15" i="38"/>
  <c r="L15" i="38"/>
  <c r="K16" i="38"/>
  <c r="L16" i="38"/>
  <c r="K17" i="38"/>
  <c r="L17" i="38"/>
  <c r="K18" i="38"/>
  <c r="L18" i="38"/>
  <c r="K19" i="38"/>
  <c r="L19" i="38"/>
  <c r="K20" i="38"/>
  <c r="L20" i="38"/>
  <c r="K21" i="38"/>
  <c r="L21" i="38"/>
  <c r="K22" i="38"/>
  <c r="L22" i="38"/>
  <c r="K23" i="38"/>
  <c r="L23" i="38"/>
  <c r="K24" i="38"/>
  <c r="L24" i="38"/>
  <c r="K25" i="38"/>
  <c r="L25" i="38"/>
  <c r="K26" i="38"/>
  <c r="L26" i="38"/>
  <c r="K27" i="38"/>
  <c r="L27" i="38"/>
  <c r="K28" i="38"/>
  <c r="L28" i="38"/>
  <c r="K29" i="38"/>
  <c r="L29" i="38"/>
  <c r="K30" i="38"/>
  <c r="L30" i="38"/>
  <c r="K31" i="38"/>
  <c r="L31" i="38"/>
  <c r="K32" i="38"/>
  <c r="L32" i="38"/>
  <c r="K33" i="38"/>
  <c r="L33" i="38"/>
  <c r="K34" i="38"/>
  <c r="L34" i="38"/>
  <c r="K35" i="38"/>
  <c r="L35" i="38"/>
  <c r="K36" i="38"/>
  <c r="L36" i="38"/>
  <c r="K37" i="38"/>
  <c r="L37" i="38"/>
  <c r="K38" i="38"/>
  <c r="L38" i="38"/>
  <c r="K39" i="38"/>
  <c r="L39" i="38"/>
  <c r="K40" i="38"/>
  <c r="L40" i="38"/>
  <c r="K41" i="38"/>
  <c r="L41" i="38"/>
  <c r="K42" i="38"/>
  <c r="L42" i="38"/>
  <c r="K43" i="38"/>
  <c r="L43" i="38"/>
  <c r="K44" i="38"/>
  <c r="L44" i="38"/>
  <c r="K45" i="38"/>
  <c r="L45" i="38"/>
  <c r="K46" i="38"/>
  <c r="L46" i="38"/>
  <c r="K47" i="38"/>
  <c r="L47" i="38"/>
  <c r="K48" i="38"/>
  <c r="L48" i="38"/>
  <c r="K49" i="38"/>
  <c r="L49" i="38"/>
  <c r="K50" i="38"/>
  <c r="L50" i="38"/>
  <c r="K51" i="38"/>
  <c r="L51" i="38"/>
  <c r="K52" i="38"/>
  <c r="L52" i="38"/>
  <c r="K53" i="38"/>
  <c r="L53" i="38"/>
  <c r="K54" i="38"/>
  <c r="L54" i="38"/>
  <c r="K55" i="38"/>
  <c r="L55" i="38"/>
  <c r="K56" i="38"/>
  <c r="L56" i="38"/>
  <c r="K57" i="38"/>
  <c r="L57" i="38"/>
  <c r="K58" i="38"/>
  <c r="L58" i="38"/>
  <c r="K59" i="38"/>
  <c r="L59" i="38"/>
  <c r="K60" i="38"/>
  <c r="L60" i="38"/>
  <c r="K61" i="38"/>
  <c r="L61" i="38"/>
  <c r="K62" i="38"/>
  <c r="L62" i="38"/>
  <c r="K63" i="38"/>
  <c r="L63" i="38"/>
  <c r="K64" i="38"/>
  <c r="L64" i="38"/>
  <c r="K65" i="38"/>
  <c r="L65" i="38"/>
  <c r="K66" i="38"/>
  <c r="L66" i="38"/>
  <c r="K67" i="38"/>
  <c r="L67" i="38"/>
  <c r="K68" i="38"/>
  <c r="L68" i="38"/>
  <c r="K69" i="38"/>
  <c r="L69" i="38"/>
  <c r="K70" i="38"/>
  <c r="L70" i="38"/>
  <c r="K71" i="38"/>
  <c r="L71" i="38"/>
  <c r="K72" i="38"/>
  <c r="L72" i="38"/>
  <c r="K73" i="38"/>
  <c r="L73" i="38"/>
  <c r="K74" i="38"/>
  <c r="L74" i="38"/>
  <c r="K75" i="38"/>
  <c r="L75" i="38"/>
  <c r="K76" i="38"/>
  <c r="L76" i="38"/>
  <c r="K77" i="38"/>
  <c r="L77" i="38"/>
  <c r="K78" i="38"/>
  <c r="L78" i="38"/>
  <c r="K79" i="38"/>
  <c r="L79" i="38"/>
  <c r="K80" i="38"/>
  <c r="L80" i="38"/>
  <c r="K81" i="38"/>
  <c r="L81" i="38"/>
  <c r="K82" i="38"/>
  <c r="L82" i="38"/>
  <c r="K83" i="38"/>
  <c r="L83" i="38"/>
  <c r="K84" i="38"/>
  <c r="L84" i="38"/>
  <c r="K85" i="38"/>
  <c r="L85" i="38"/>
  <c r="K86" i="38"/>
  <c r="L86" i="38"/>
  <c r="K87" i="38"/>
  <c r="L87" i="38"/>
  <c r="K88" i="38"/>
  <c r="L88" i="38"/>
  <c r="K89" i="38"/>
  <c r="L89" i="38"/>
  <c r="K90" i="38"/>
  <c r="L90" i="38"/>
  <c r="K91" i="38"/>
  <c r="L91" i="38"/>
  <c r="K92" i="38"/>
  <c r="L92" i="38"/>
  <c r="K93" i="38"/>
  <c r="L93" i="38"/>
  <c r="K94" i="38"/>
  <c r="L94" i="38"/>
  <c r="K95" i="38"/>
  <c r="L95" i="38"/>
  <c r="K96" i="38"/>
  <c r="L96" i="38"/>
  <c r="K97" i="38"/>
  <c r="L97" i="38"/>
  <c r="K98" i="38"/>
  <c r="L98" i="38"/>
  <c r="K99" i="38"/>
  <c r="L99" i="38"/>
  <c r="K100" i="38"/>
  <c r="L100" i="38"/>
  <c r="K101" i="38"/>
  <c r="L101" i="38"/>
  <c r="K102" i="38"/>
  <c r="L102" i="38"/>
  <c r="K103" i="38"/>
  <c r="L103" i="38"/>
  <c r="K104" i="38"/>
  <c r="L104" i="38"/>
  <c r="K105" i="38"/>
  <c r="L105" i="38"/>
  <c r="K106" i="38"/>
  <c r="L106" i="38"/>
  <c r="K107" i="38"/>
  <c r="L107" i="38"/>
  <c r="K108" i="38"/>
  <c r="L108" i="38"/>
  <c r="K109" i="38"/>
  <c r="L109" i="38"/>
  <c r="K110" i="38"/>
  <c r="L110" i="38"/>
  <c r="K111" i="38"/>
  <c r="L111" i="38"/>
  <c r="K112" i="38"/>
  <c r="L112" i="38"/>
  <c r="K113" i="38"/>
  <c r="L113" i="38"/>
  <c r="K114" i="38"/>
  <c r="L114" i="38"/>
  <c r="K115" i="38"/>
  <c r="L115" i="38"/>
  <c r="K116" i="38"/>
  <c r="L116" i="38"/>
  <c r="K117" i="38"/>
  <c r="L117" i="38"/>
  <c r="K118" i="38"/>
  <c r="L118" i="38"/>
  <c r="K119" i="38"/>
  <c r="L119" i="38"/>
  <c r="K120" i="38"/>
  <c r="L120" i="38"/>
  <c r="K121" i="38"/>
  <c r="L121" i="38"/>
  <c r="K122" i="38"/>
  <c r="L122" i="38"/>
  <c r="K123" i="38"/>
  <c r="L123" i="38"/>
  <c r="K124" i="38"/>
  <c r="L124" i="38"/>
  <c r="K125" i="38"/>
  <c r="L125" i="38"/>
  <c r="K126" i="38"/>
  <c r="L126" i="38"/>
  <c r="K127" i="38"/>
  <c r="L127" i="38"/>
  <c r="K128" i="38"/>
  <c r="L128" i="38"/>
  <c r="K129" i="38"/>
  <c r="L129" i="38"/>
  <c r="K130" i="38"/>
  <c r="L130" i="38"/>
  <c r="K131" i="38"/>
  <c r="L131" i="38"/>
  <c r="K132" i="38"/>
  <c r="L132" i="38"/>
  <c r="K133" i="38"/>
  <c r="L133" i="38"/>
  <c r="K134" i="38"/>
  <c r="L134" i="38"/>
  <c r="K135" i="38"/>
  <c r="L135" i="38"/>
  <c r="K136" i="38"/>
  <c r="L136" i="38"/>
  <c r="K137" i="38"/>
  <c r="L137" i="38"/>
  <c r="K138" i="38"/>
  <c r="L138" i="38"/>
  <c r="K139" i="38"/>
  <c r="L139" i="38"/>
  <c r="K140" i="38"/>
  <c r="L140" i="38"/>
  <c r="K141" i="38"/>
  <c r="L141" i="38"/>
  <c r="K142" i="38"/>
  <c r="L142" i="38"/>
  <c r="K143" i="38"/>
  <c r="L143" i="38"/>
  <c r="K144" i="38"/>
  <c r="L144" i="38"/>
  <c r="K145" i="38"/>
  <c r="L145" i="38"/>
  <c r="K146" i="38"/>
  <c r="L146" i="38"/>
  <c r="K147" i="38"/>
  <c r="L147" i="38"/>
  <c r="K148" i="38"/>
  <c r="L148" i="38"/>
  <c r="K149" i="38"/>
  <c r="L149" i="38"/>
  <c r="K150" i="38"/>
  <c r="L150" i="38"/>
  <c r="K151" i="38"/>
  <c r="L151" i="38"/>
  <c r="K152" i="38"/>
  <c r="L152" i="38"/>
  <c r="K153" i="38"/>
  <c r="L153" i="38"/>
  <c r="K154" i="38"/>
  <c r="L154" i="38"/>
  <c r="K155" i="38"/>
  <c r="L155" i="38"/>
  <c r="K156" i="38"/>
  <c r="L156" i="38"/>
  <c r="K157" i="38"/>
  <c r="L157" i="38"/>
  <c r="K158" i="38"/>
  <c r="L158" i="38"/>
  <c r="K159" i="38"/>
  <c r="L159" i="38"/>
  <c r="K160" i="38"/>
  <c r="L160" i="38"/>
  <c r="K161" i="38"/>
  <c r="L161" i="38"/>
  <c r="K162" i="38"/>
  <c r="L162" i="38"/>
  <c r="K163" i="38"/>
  <c r="L163" i="38"/>
  <c r="K164" i="38"/>
  <c r="L164" i="38"/>
  <c r="K165" i="38"/>
  <c r="L165" i="38"/>
  <c r="K166" i="38"/>
  <c r="L166" i="38"/>
  <c r="K167" i="38"/>
  <c r="L167" i="38"/>
  <c r="K168" i="38"/>
  <c r="L168" i="38"/>
  <c r="K169" i="38"/>
  <c r="L169" i="38"/>
  <c r="K170" i="38"/>
  <c r="L170" i="38"/>
  <c r="K171" i="38"/>
  <c r="L171" i="38"/>
  <c r="K172" i="38"/>
  <c r="L172" i="38"/>
  <c r="K173" i="38"/>
  <c r="L173" i="38"/>
  <c r="K174" i="38"/>
  <c r="L174" i="38"/>
  <c r="K175" i="38"/>
  <c r="L175" i="38"/>
  <c r="K176" i="38"/>
  <c r="L176" i="38"/>
  <c r="K177" i="38"/>
  <c r="L177" i="38"/>
  <c r="K178" i="38"/>
  <c r="L178" i="38"/>
  <c r="K179" i="38"/>
  <c r="L179" i="38"/>
  <c r="K180" i="38"/>
  <c r="L180" i="38"/>
  <c r="K181" i="38"/>
  <c r="L181" i="38"/>
  <c r="K182" i="38"/>
  <c r="L182" i="38"/>
  <c r="K183" i="38"/>
  <c r="L183" i="38"/>
  <c r="K184" i="38"/>
  <c r="L184" i="38"/>
  <c r="K185" i="38"/>
  <c r="L185" i="38"/>
  <c r="K186" i="38"/>
  <c r="L186" i="38"/>
  <c r="K187" i="38"/>
  <c r="L187" i="38"/>
  <c r="K188" i="38"/>
  <c r="L188" i="38"/>
  <c r="K189" i="38"/>
  <c r="L189" i="38"/>
  <c r="K190" i="38"/>
  <c r="L190" i="38"/>
  <c r="K191" i="38"/>
  <c r="L191" i="38"/>
  <c r="K192" i="38"/>
  <c r="L192" i="38"/>
  <c r="K193" i="38"/>
  <c r="L193" i="38"/>
  <c r="K194" i="38"/>
  <c r="L194" i="38"/>
  <c r="K195" i="38"/>
  <c r="L195" i="38"/>
  <c r="K196" i="38"/>
  <c r="L196" i="38"/>
  <c r="K197" i="38"/>
  <c r="L197" i="38"/>
  <c r="K198" i="38"/>
  <c r="L198" i="38"/>
  <c r="K199" i="38"/>
  <c r="L199" i="38"/>
  <c r="K200" i="38"/>
  <c r="L200" i="38"/>
  <c r="K201" i="38"/>
  <c r="L201" i="38"/>
  <c r="K202" i="38"/>
  <c r="L202" i="38"/>
  <c r="K203" i="38"/>
  <c r="L203" i="38"/>
  <c r="K204" i="38"/>
  <c r="L204" i="38"/>
  <c r="K205" i="38"/>
  <c r="L205" i="38"/>
  <c r="K206" i="38"/>
  <c r="L206" i="38"/>
  <c r="K207" i="38"/>
  <c r="L207" i="38"/>
  <c r="K208" i="38"/>
  <c r="L208" i="38"/>
  <c r="K209" i="38"/>
  <c r="L209" i="38"/>
  <c r="K210" i="38"/>
  <c r="L210" i="38"/>
  <c r="K211" i="38"/>
  <c r="L211" i="38"/>
  <c r="K212" i="38"/>
  <c r="L212" i="38"/>
  <c r="K213" i="38"/>
  <c r="L213" i="38"/>
  <c r="K214" i="38"/>
  <c r="L214" i="38"/>
  <c r="K215" i="38"/>
  <c r="L215" i="38"/>
  <c r="K216" i="38"/>
  <c r="L216" i="38"/>
  <c r="K217" i="38"/>
  <c r="L217" i="38"/>
  <c r="K218" i="38"/>
  <c r="L218" i="38"/>
  <c r="K219" i="38"/>
  <c r="L219" i="38"/>
  <c r="K220" i="38"/>
  <c r="L220" i="38"/>
  <c r="K221" i="38"/>
  <c r="L221" i="38"/>
  <c r="K222" i="38"/>
  <c r="L222" i="38"/>
  <c r="K223" i="38"/>
  <c r="L223" i="38"/>
  <c r="K224" i="38"/>
  <c r="L224" i="38"/>
  <c r="K225" i="38"/>
  <c r="L225" i="38"/>
  <c r="K226" i="38"/>
  <c r="L226" i="38"/>
  <c r="K227" i="38"/>
  <c r="L227" i="38"/>
  <c r="K228" i="38"/>
  <c r="L228" i="38"/>
  <c r="K229" i="38"/>
  <c r="L229" i="38"/>
  <c r="K230" i="38"/>
  <c r="L230" i="38"/>
  <c r="K231" i="38"/>
  <c r="L231" i="38"/>
  <c r="K232" i="38"/>
  <c r="L232" i="38"/>
  <c r="K233" i="38"/>
  <c r="L233" i="38"/>
  <c r="K234" i="38"/>
  <c r="L234" i="38"/>
  <c r="K235" i="38"/>
  <c r="L235" i="38"/>
  <c r="K236" i="38"/>
  <c r="L236" i="38"/>
  <c r="K237" i="38"/>
  <c r="L237" i="38"/>
  <c r="K238" i="38"/>
  <c r="L238" i="38"/>
  <c r="K239" i="38"/>
  <c r="L239" i="38"/>
  <c r="K240" i="38"/>
  <c r="L240" i="38"/>
  <c r="K241" i="38"/>
  <c r="L241" i="38"/>
  <c r="K242" i="38"/>
  <c r="L242" i="38"/>
  <c r="K243" i="38"/>
  <c r="L243" i="38"/>
  <c r="K244" i="38"/>
  <c r="L244" i="38"/>
  <c r="K245" i="38"/>
  <c r="L245" i="38"/>
  <c r="K246" i="38"/>
  <c r="L246" i="38"/>
  <c r="K247" i="38"/>
  <c r="L247" i="38"/>
  <c r="K248" i="38"/>
  <c r="L248" i="38"/>
  <c r="K249" i="38"/>
  <c r="L249" i="38"/>
  <c r="K250" i="38"/>
  <c r="L250" i="38"/>
  <c r="K251" i="38"/>
  <c r="L251" i="38"/>
  <c r="K252" i="38"/>
  <c r="L252" i="38"/>
  <c r="K253" i="38"/>
  <c r="L253" i="38"/>
  <c r="K254" i="38"/>
  <c r="L254" i="38"/>
  <c r="K255" i="38"/>
  <c r="L255" i="38"/>
  <c r="K256" i="38"/>
  <c r="L256" i="38"/>
  <c r="K257" i="38"/>
  <c r="L257" i="38"/>
  <c r="K258" i="38"/>
  <c r="L258" i="38"/>
  <c r="K259" i="38"/>
  <c r="L259" i="38"/>
  <c r="K260" i="38"/>
  <c r="L260" i="38"/>
  <c r="K261" i="38"/>
  <c r="L261" i="38"/>
  <c r="K262" i="38"/>
  <c r="L262" i="38"/>
  <c r="K263" i="38"/>
  <c r="L263" i="38"/>
  <c r="K264" i="38"/>
  <c r="L264" i="38"/>
  <c r="K265" i="38"/>
  <c r="L265" i="38"/>
  <c r="K266" i="38"/>
  <c r="L266" i="38"/>
  <c r="K267" i="38"/>
  <c r="L267" i="38"/>
  <c r="K268" i="38"/>
  <c r="L268" i="38"/>
  <c r="K269" i="38"/>
  <c r="L269" i="38"/>
  <c r="K270" i="38"/>
  <c r="L270" i="38"/>
  <c r="K271" i="38"/>
  <c r="L271" i="38"/>
  <c r="K272" i="38"/>
  <c r="L272" i="38"/>
  <c r="K273" i="38"/>
  <c r="L273" i="38"/>
  <c r="K274" i="38"/>
  <c r="L274" i="38"/>
  <c r="K275" i="38"/>
  <c r="L275" i="38"/>
  <c r="K276" i="38"/>
  <c r="L276" i="38"/>
  <c r="K277" i="38"/>
  <c r="L277" i="38"/>
  <c r="K278" i="38"/>
  <c r="L278" i="38"/>
  <c r="K279" i="38"/>
  <c r="L279" i="38"/>
  <c r="K280" i="38"/>
  <c r="L280" i="38"/>
  <c r="K281" i="38"/>
  <c r="L281" i="38"/>
  <c r="K282" i="38"/>
  <c r="L282" i="38"/>
  <c r="K283" i="38"/>
  <c r="L283" i="38"/>
  <c r="K284" i="38"/>
  <c r="L284" i="38"/>
  <c r="K285" i="38"/>
  <c r="L285" i="38"/>
  <c r="K286" i="38"/>
  <c r="L286" i="38"/>
  <c r="K287" i="38"/>
  <c r="L287" i="38"/>
  <c r="K288" i="38"/>
  <c r="L288" i="38"/>
  <c r="K289" i="38"/>
  <c r="L289" i="38"/>
  <c r="K290" i="38"/>
  <c r="L290" i="38"/>
  <c r="K291" i="38"/>
  <c r="L291" i="38"/>
  <c r="K292" i="38"/>
  <c r="L292" i="38"/>
  <c r="K293" i="38"/>
  <c r="L293" i="38"/>
  <c r="K294" i="38"/>
  <c r="L294" i="38"/>
  <c r="K295" i="38"/>
  <c r="L295" i="38"/>
  <c r="K296" i="38"/>
  <c r="L296" i="38"/>
  <c r="K297" i="38"/>
  <c r="L297" i="38"/>
  <c r="K298" i="38"/>
  <c r="L298" i="38"/>
  <c r="K299" i="38"/>
  <c r="L299" i="38"/>
  <c r="K300" i="38"/>
  <c r="L300" i="38"/>
  <c r="K301" i="38"/>
  <c r="L301" i="38"/>
  <c r="K302" i="38"/>
  <c r="L302" i="38"/>
  <c r="K303" i="38"/>
  <c r="L303" i="38"/>
  <c r="K304" i="38"/>
  <c r="L304" i="38"/>
  <c r="K305" i="38"/>
  <c r="L305" i="38"/>
  <c r="K306" i="38"/>
  <c r="L306" i="38"/>
  <c r="K307" i="38"/>
  <c r="L307" i="38"/>
  <c r="K308" i="38"/>
  <c r="L308" i="38"/>
  <c r="K309" i="38"/>
  <c r="L309" i="38"/>
  <c r="K310" i="38"/>
  <c r="L310" i="38"/>
  <c r="K311" i="38"/>
  <c r="L311" i="38"/>
  <c r="K312" i="38"/>
  <c r="L312" i="38"/>
  <c r="K313" i="38"/>
  <c r="L313" i="38"/>
  <c r="K314" i="38"/>
  <c r="L314" i="38"/>
  <c r="K315" i="38"/>
  <c r="L315" i="38"/>
  <c r="K316" i="38"/>
  <c r="L316" i="38"/>
  <c r="K317" i="38"/>
  <c r="L317" i="38"/>
  <c r="K318" i="38"/>
  <c r="L318" i="38"/>
  <c r="K319" i="38"/>
  <c r="L319" i="38"/>
  <c r="K320" i="38"/>
  <c r="L320" i="38"/>
  <c r="K321" i="38"/>
  <c r="L321" i="38"/>
  <c r="K322" i="38"/>
  <c r="L322" i="38"/>
  <c r="K323" i="38"/>
  <c r="L323" i="38"/>
  <c r="K324" i="38"/>
  <c r="L324" i="38"/>
  <c r="K325" i="38"/>
  <c r="L325" i="38"/>
  <c r="K326" i="38"/>
  <c r="L326" i="38"/>
  <c r="K327" i="38"/>
  <c r="L327" i="38"/>
  <c r="K328" i="38"/>
  <c r="L328" i="38"/>
  <c r="K329" i="38"/>
  <c r="L329" i="38"/>
  <c r="K330" i="38"/>
  <c r="L330" i="38"/>
  <c r="K331" i="38"/>
  <c r="L331" i="38"/>
  <c r="K332" i="38"/>
  <c r="L332" i="38"/>
  <c r="K333" i="38"/>
  <c r="L333" i="38"/>
  <c r="K334" i="38"/>
  <c r="L334" i="38"/>
  <c r="K335" i="38"/>
  <c r="L335" i="38"/>
  <c r="K336" i="38"/>
  <c r="L336" i="38"/>
  <c r="K337" i="38"/>
  <c r="L337" i="38"/>
  <c r="K338" i="38"/>
  <c r="L338" i="38"/>
  <c r="K339" i="38"/>
  <c r="L339" i="38"/>
  <c r="K340" i="38"/>
  <c r="L340" i="38"/>
  <c r="K341" i="38"/>
  <c r="L341" i="38"/>
  <c r="K342" i="38"/>
  <c r="L342" i="38"/>
  <c r="K343" i="38"/>
  <c r="L343" i="38"/>
  <c r="K344" i="38"/>
  <c r="L344" i="38"/>
  <c r="K345" i="38"/>
  <c r="L345" i="38"/>
  <c r="K346" i="38"/>
  <c r="L346" i="38"/>
  <c r="K347" i="38"/>
  <c r="L347" i="38"/>
  <c r="K348" i="38"/>
  <c r="L348" i="38"/>
  <c r="K349" i="38"/>
  <c r="L349" i="38"/>
  <c r="K350" i="38"/>
  <c r="L350" i="38"/>
  <c r="K351" i="38"/>
  <c r="L351" i="38"/>
  <c r="K352" i="38"/>
  <c r="L352" i="38"/>
  <c r="K353" i="38"/>
  <c r="L353" i="38"/>
  <c r="K354" i="38"/>
  <c r="L354" i="38"/>
  <c r="K355" i="38"/>
  <c r="L355" i="38"/>
  <c r="K356" i="38"/>
  <c r="L356" i="38"/>
  <c r="K357" i="38"/>
  <c r="L357" i="38"/>
  <c r="K358" i="38"/>
  <c r="L358" i="38"/>
  <c r="K359" i="38"/>
  <c r="L359" i="38"/>
  <c r="K360" i="38"/>
  <c r="L360" i="38"/>
  <c r="K361" i="38"/>
  <c r="L361" i="38"/>
  <c r="K362" i="38"/>
  <c r="L362" i="38"/>
  <c r="K363" i="38"/>
  <c r="L363" i="38"/>
  <c r="K364" i="38"/>
  <c r="L364" i="38"/>
  <c r="K365" i="38"/>
  <c r="L365" i="38"/>
  <c r="K366" i="38"/>
  <c r="L366" i="38"/>
  <c r="K367" i="38"/>
  <c r="L367" i="38"/>
  <c r="K368" i="38"/>
  <c r="L368" i="38"/>
  <c r="K369" i="38"/>
  <c r="L369" i="38"/>
  <c r="K370" i="38"/>
  <c r="L370" i="38"/>
  <c r="K371" i="38"/>
  <c r="L371" i="38"/>
  <c r="K372" i="38"/>
  <c r="L372" i="38"/>
  <c r="K373" i="38"/>
  <c r="L373" i="38"/>
  <c r="K374" i="38"/>
  <c r="L374" i="38"/>
  <c r="K375" i="38"/>
  <c r="L375" i="38"/>
  <c r="K376" i="38"/>
  <c r="L376" i="38"/>
  <c r="K377" i="38"/>
  <c r="L377" i="38"/>
  <c r="K378" i="38"/>
  <c r="L378" i="38"/>
  <c r="K379" i="38"/>
  <c r="L379" i="38"/>
  <c r="K380" i="38"/>
  <c r="L380" i="38"/>
  <c r="K381" i="38"/>
  <c r="L381" i="38"/>
  <c r="K382" i="38"/>
  <c r="L382" i="38"/>
  <c r="K383" i="38"/>
  <c r="L383" i="38"/>
  <c r="K384" i="38"/>
  <c r="L384" i="38"/>
  <c r="K385" i="38"/>
  <c r="L385" i="38"/>
  <c r="K386" i="38"/>
  <c r="L386" i="38"/>
  <c r="K387" i="38"/>
  <c r="L387" i="38"/>
  <c r="K388" i="38"/>
  <c r="L388" i="38"/>
  <c r="K389" i="38"/>
  <c r="L389" i="38"/>
  <c r="K390" i="38"/>
  <c r="L390" i="38"/>
  <c r="K391" i="38"/>
  <c r="L391" i="38"/>
  <c r="K392" i="38"/>
  <c r="L392" i="38"/>
  <c r="K393" i="38"/>
  <c r="L393" i="38"/>
  <c r="K394" i="38"/>
  <c r="L394" i="38"/>
  <c r="K395" i="38"/>
  <c r="L395" i="38"/>
  <c r="K396" i="38"/>
  <c r="L396" i="38"/>
  <c r="K397" i="38"/>
  <c r="L397" i="38"/>
  <c r="K398" i="38"/>
  <c r="L398" i="38"/>
  <c r="K399" i="38"/>
  <c r="L399" i="38"/>
  <c r="K400" i="38"/>
  <c r="L400" i="38"/>
  <c r="K401" i="38"/>
  <c r="L401" i="38"/>
  <c r="K402" i="38"/>
  <c r="L402" i="38"/>
  <c r="K403" i="38"/>
  <c r="L403" i="38"/>
  <c r="K404" i="38"/>
  <c r="L404" i="38"/>
  <c r="K405" i="38"/>
  <c r="L405" i="38"/>
  <c r="K406" i="38"/>
  <c r="L406" i="38"/>
  <c r="K407" i="38"/>
  <c r="L407" i="38"/>
  <c r="K408" i="38"/>
  <c r="L408" i="38"/>
  <c r="K409" i="38"/>
  <c r="L409" i="38"/>
  <c r="K410" i="38"/>
  <c r="L410" i="38"/>
  <c r="K411" i="38"/>
  <c r="L411" i="38"/>
  <c r="K412" i="38"/>
  <c r="L412" i="38"/>
  <c r="B3" i="34" a="1"/>
  <c r="B3" i="34" s="1"/>
  <c r="B1" i="28" a="1"/>
  <c r="B1" i="28" s="1"/>
  <c r="B4" i="28" s="1" a="1"/>
  <c r="B4" i="28" s="1"/>
  <c r="T8" i="1" a="1"/>
  <c r="U1" i="1" s="1"/>
  <c r="AB1" i="1"/>
  <c r="AC1" i="1"/>
  <c r="AD1" i="1"/>
  <c r="AE1" i="1"/>
  <c r="AF1" i="1"/>
  <c r="AG1" i="1"/>
  <c r="AH1" i="1"/>
  <c r="A4" i="1" a="1"/>
  <c r="A4" i="1"/>
  <c r="C1" i="23" s="1" a="1"/>
  <c r="C1" i="23" s="1"/>
  <c r="C4" i="23" s="1" a="1"/>
  <c r="C4" i="23" s="1"/>
  <c r="A5" i="1" a="1"/>
  <c r="A5" i="1"/>
  <c r="A6" i="1" a="1"/>
  <c r="A6" i="1"/>
  <c r="B9" i="1" a="1"/>
  <c r="Q9" i="1" s="1" a="1"/>
  <c r="Q9" i="1" s="1"/>
  <c r="J2" i="10" l="1" a="1"/>
  <c r="J2" i="10" s="1"/>
  <c r="X1" i="1"/>
  <c r="W1" i="1"/>
  <c r="V1" i="1"/>
  <c r="T8" i="1"/>
  <c r="T2" i="1" s="1"/>
  <c r="AA1" i="1"/>
  <c r="Z1" i="1"/>
  <c r="Y1" i="1"/>
  <c r="AA9" i="1" a="1"/>
  <c r="AA9" i="1" s="1"/>
  <c r="Z9" i="1" a="1"/>
  <c r="Z9" i="1" s="1"/>
  <c r="AG9" i="1" a="1"/>
  <c r="AG9" i="1" s="1"/>
  <c r="W9" i="1" a="1"/>
  <c r="W9" i="1" s="1"/>
  <c r="L9" i="1" a="1"/>
  <c r="U9" i="1" a="1"/>
  <c r="U9" i="1" s="1"/>
  <c r="T1" i="1"/>
  <c r="P9" i="1" a="1"/>
  <c r="P9" i="1" s="1"/>
  <c r="Y9" i="1" a="1"/>
  <c r="Y9" i="1" s="1"/>
  <c r="N9" i="1" a="1"/>
  <c r="N9" i="1" s="1"/>
  <c r="AH9" i="1" a="1"/>
  <c r="AH9" i="1" s="1"/>
  <c r="X9" i="1" a="1"/>
  <c r="X9" i="1" s="1"/>
  <c r="B9" i="1"/>
  <c r="AF9" i="1" a="1"/>
  <c r="AF9" i="1" s="1"/>
  <c r="V9" i="1" a="1"/>
  <c r="V9" i="1" s="1"/>
  <c r="AE9" i="1" a="1"/>
  <c r="AE9" i="1" s="1"/>
  <c r="AD9" i="1" a="1"/>
  <c r="AD9" i="1" s="1"/>
  <c r="T9" i="1" a="1"/>
  <c r="T9" i="1" s="1"/>
  <c r="AC9" i="1" a="1"/>
  <c r="AC9" i="1" s="1"/>
  <c r="AB9" i="1" a="1"/>
  <c r="AB9" i="1" s="1"/>
  <c r="B7" i="22"/>
  <c r="L9" i="1" l="1"/>
  <c r="R9" i="1" s="1" a="1"/>
  <c r="R9" i="1" s="1"/>
  <c r="A3" i="18"/>
  <c r="M9" i="1" l="1" a="1"/>
  <c r="M9" i="1" s="1"/>
  <c r="B3" i="22"/>
  <c r="A7" i="22" s="1" a="1"/>
  <c r="A7" i="22" s="1"/>
  <c r="C7" i="22" s="1"/>
  <c r="A2" i="18"/>
  <c r="O9" i="1" l="1" a="1"/>
  <c r="O9" i="1" s="1"/>
  <c r="A1" i="2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<sst xmlns="http://schemas.openxmlformats.org/spreadsheetml/2006/main" count="5147" uniqueCount="475">
  <si>
    <t>AP Aging Summary by Vendors</t>
  </si>
  <si>
    <t>Sum of Aging Balance</t>
  </si>
  <si>
    <t>Column Labels</t>
  </si>
  <si>
    <t>Vendor / Reference Number</t>
  </si>
  <si>
    <t>Current</t>
  </si>
  <si>
    <t>1 - 30 days</t>
  </si>
  <si>
    <t>31 - 60 days</t>
  </si>
  <si>
    <t>61 - 90 days</t>
  </si>
  <si>
    <t>91 - 120 days</t>
  </si>
  <si>
    <t>Over 120 days</t>
  </si>
  <si>
    <t>Over 150 days</t>
  </si>
  <si>
    <t>Grand Total</t>
  </si>
  <si>
    <t xml:space="preserve"> </t>
  </si>
  <si>
    <t xml:space="preserve">  Sum</t>
  </si>
  <si>
    <t xml:space="preserve">  Count</t>
  </si>
  <si>
    <t xml:space="preserve">  Average</t>
  </si>
  <si>
    <t>Filter</t>
  </si>
  <si>
    <t>Columns</t>
  </si>
  <si>
    <t>AP Aging Transaction by Vendors</t>
  </si>
  <si>
    <t>Vendor</t>
  </si>
  <si>
    <t>As of</t>
  </si>
  <si>
    <t>Due date</t>
  </si>
  <si>
    <t>Document date</t>
  </si>
  <si>
    <t>Amount</t>
  </si>
  <si>
    <t>Aging Balance</t>
  </si>
  <si>
    <t>GL Balance</t>
  </si>
  <si>
    <t>Variance</t>
  </si>
  <si>
    <t>Connection Name</t>
  </si>
  <si>
    <t>Days passed</t>
  </si>
  <si>
    <t>Description</t>
  </si>
  <si>
    <t>Vendor code</t>
  </si>
  <si>
    <t>Vendor name</t>
  </si>
  <si>
    <t>Vendor filter name</t>
  </si>
  <si>
    <t>Velixo Report Template information</t>
  </si>
  <si>
    <t>This Information sheet provides you with useful information about this Template.</t>
  </si>
  <si>
    <t>To retain context and history for this report, Velixo recommends that you don't delete this sheet and instead only hide it upon initial configuration.</t>
  </si>
  <si>
    <t>Code</t>
  </si>
  <si>
    <t>Name</t>
  </si>
  <si>
    <t>ERP</t>
  </si>
  <si>
    <t>Industry</t>
  </si>
  <si>
    <t>Financials</t>
  </si>
  <si>
    <t>Template Version</t>
  </si>
  <si>
    <t>Release date</t>
  </si>
  <si>
    <t>Help article</t>
  </si>
  <si>
    <t>N/A. This is the first version of this Report template.</t>
  </si>
  <si>
    <t>Version</t>
  </si>
  <si>
    <t>Changes</t>
  </si>
  <si>
    <t>BC</t>
  </si>
  <si>
    <t>Object</t>
  </si>
  <si>
    <t>Query</t>
  </si>
  <si>
    <t>VendorLedgerEntries</t>
  </si>
  <si>
    <t>Posting date</t>
  </si>
  <si>
    <t>108196</t>
  </si>
  <si>
    <t>108197</t>
  </si>
  <si>
    <t>108198</t>
  </si>
  <si>
    <t>108199</t>
  </si>
  <si>
    <t>108200</t>
  </si>
  <si>
    <t>108201</t>
  </si>
  <si>
    <t>108202</t>
  </si>
  <si>
    <t>108203</t>
  </si>
  <si>
    <t>108204</t>
  </si>
  <si>
    <t>108205</t>
  </si>
  <si>
    <t>108206</t>
  </si>
  <si>
    <t>108207</t>
  </si>
  <si>
    <t>108208</t>
  </si>
  <si>
    <t>20000</t>
  </si>
  <si>
    <t>30000</t>
  </si>
  <si>
    <t>50000</t>
  </si>
  <si>
    <t>40000</t>
  </si>
  <si>
    <t>10000</t>
  </si>
  <si>
    <t>First Up Consultants</t>
  </si>
  <si>
    <t>Graphic Design Institute</t>
  </si>
  <si>
    <t>Nod Publishers</t>
  </si>
  <si>
    <t>Wide World Importers</t>
  </si>
  <si>
    <t>Fabrikam, Inc.</t>
  </si>
  <si>
    <t>2024-03-07</t>
  </si>
  <si>
    <t>2024-03-08</t>
  </si>
  <si>
    <t>2024-03-09</t>
  </si>
  <si>
    <t>2024-03-10</t>
  </si>
  <si>
    <t>2024-03-11</t>
  </si>
  <si>
    <t>2024-03-12</t>
  </si>
  <si>
    <t>2024-03-13</t>
  </si>
  <si>
    <t>2024-03-14</t>
  </si>
  <si>
    <t>2024-03-15</t>
  </si>
  <si>
    <t>2024-03-31</t>
  </si>
  <si>
    <t>AP Invoices</t>
  </si>
  <si>
    <t>Entry no.</t>
  </si>
  <si>
    <t>Transaction no.</t>
  </si>
  <si>
    <t>Document no.</t>
  </si>
  <si>
    <t>Vendor no.</t>
  </si>
  <si>
    <t>AP Payments</t>
  </si>
  <si>
    <t>Payment amount</t>
  </si>
  <si>
    <t>Entry_No,Transaction_No,Document_No,Vendor_No,Vendor_Name,Document_Date,Posting_Date,Due_Date,Amount</t>
  </si>
  <si>
    <t>Vendor ID</t>
  </si>
  <si>
    <t>Aging balance</t>
  </si>
  <si>
    <t>Aging bucket</t>
  </si>
  <si>
    <t>Over 60 days</t>
  </si>
  <si>
    <t>% of aging per vendor</t>
  </si>
  <si>
    <t>10000 - Fabrikam, Inc.</t>
  </si>
  <si>
    <t>20000 - First Up Consultants</t>
  </si>
  <si>
    <t>30000 - Graphic Design Institute</t>
  </si>
  <si>
    <t>40000 - Wide World Importers</t>
  </si>
  <si>
    <t>50000 - Nod Publishers</t>
  </si>
  <si>
    <t>AP account</t>
  </si>
  <si>
    <t>Aging by*</t>
  </si>
  <si>
    <t>108001</t>
  </si>
  <si>
    <t>108002</t>
  </si>
  <si>
    <t>108003</t>
  </si>
  <si>
    <t>108004</t>
  </si>
  <si>
    <t>108005</t>
  </si>
  <si>
    <t>108006</t>
  </si>
  <si>
    <t>108007</t>
  </si>
  <si>
    <t>108008</t>
  </si>
  <si>
    <t>108009</t>
  </si>
  <si>
    <t>108010</t>
  </si>
  <si>
    <t>108011</t>
  </si>
  <si>
    <t>108012</t>
  </si>
  <si>
    <t>108013</t>
  </si>
  <si>
    <t>108014</t>
  </si>
  <si>
    <t>108015</t>
  </si>
  <si>
    <t>108016</t>
  </si>
  <si>
    <t>108017</t>
  </si>
  <si>
    <t>108018</t>
  </si>
  <si>
    <t>108019</t>
  </si>
  <si>
    <t>108020</t>
  </si>
  <si>
    <t>108021</t>
  </si>
  <si>
    <t>108022</t>
  </si>
  <si>
    <t>108023</t>
  </si>
  <si>
    <t>108024</t>
  </si>
  <si>
    <t>108025</t>
  </si>
  <si>
    <t>108026</t>
  </si>
  <si>
    <t>108027</t>
  </si>
  <si>
    <t>108028</t>
  </si>
  <si>
    <t>108029</t>
  </si>
  <si>
    <t>108030</t>
  </si>
  <si>
    <t>108031</t>
  </si>
  <si>
    <t>108032</t>
  </si>
  <si>
    <t>108033</t>
  </si>
  <si>
    <t>108034</t>
  </si>
  <si>
    <t>108035</t>
  </si>
  <si>
    <t>108036</t>
  </si>
  <si>
    <t>108037</t>
  </si>
  <si>
    <t>108038</t>
  </si>
  <si>
    <t>108039</t>
  </si>
  <si>
    <t>108040</t>
  </si>
  <si>
    <t>108041</t>
  </si>
  <si>
    <t>108042</t>
  </si>
  <si>
    <t>108043</t>
  </si>
  <si>
    <t>108044</t>
  </si>
  <si>
    <t>108045</t>
  </si>
  <si>
    <t>108046</t>
  </si>
  <si>
    <t>108047</t>
  </si>
  <si>
    <t>108048</t>
  </si>
  <si>
    <t>108049</t>
  </si>
  <si>
    <t>108050</t>
  </si>
  <si>
    <t>108051</t>
  </si>
  <si>
    <t>108052</t>
  </si>
  <si>
    <t>108053</t>
  </si>
  <si>
    <t>108054</t>
  </si>
  <si>
    <t>108055</t>
  </si>
  <si>
    <t>108056</t>
  </si>
  <si>
    <t>108057</t>
  </si>
  <si>
    <t>108058</t>
  </si>
  <si>
    <t>108059</t>
  </si>
  <si>
    <t>108060</t>
  </si>
  <si>
    <t>108061</t>
  </si>
  <si>
    <t>108062</t>
  </si>
  <si>
    <t>108063</t>
  </si>
  <si>
    <t>108064</t>
  </si>
  <si>
    <t>108065</t>
  </si>
  <si>
    <t>108066</t>
  </si>
  <si>
    <t>108067</t>
  </si>
  <si>
    <t>108068</t>
  </si>
  <si>
    <t>108069</t>
  </si>
  <si>
    <t>108070</t>
  </si>
  <si>
    <t>108071</t>
  </si>
  <si>
    <t>108072</t>
  </si>
  <si>
    <t>108073</t>
  </si>
  <si>
    <t>108074</t>
  </si>
  <si>
    <t>108075</t>
  </si>
  <si>
    <t>108076</t>
  </si>
  <si>
    <t>108077</t>
  </si>
  <si>
    <t>108078</t>
  </si>
  <si>
    <t>108079</t>
  </si>
  <si>
    <t>108080</t>
  </si>
  <si>
    <t>108081</t>
  </si>
  <si>
    <t>108082</t>
  </si>
  <si>
    <t>108083</t>
  </si>
  <si>
    <t>108084</t>
  </si>
  <si>
    <t>108085</t>
  </si>
  <si>
    <t>108086</t>
  </si>
  <si>
    <t>108087</t>
  </si>
  <si>
    <t>108088</t>
  </si>
  <si>
    <t>108089</t>
  </si>
  <si>
    <t>108090</t>
  </si>
  <si>
    <t>108091</t>
  </si>
  <si>
    <t>108092</t>
  </si>
  <si>
    <t>108093</t>
  </si>
  <si>
    <t>108094</t>
  </si>
  <si>
    <t>108095</t>
  </si>
  <si>
    <t>108096</t>
  </si>
  <si>
    <t>108097</t>
  </si>
  <si>
    <t>108098</t>
  </si>
  <si>
    <t>108099</t>
  </si>
  <si>
    <t>108100</t>
  </si>
  <si>
    <t>108101</t>
  </si>
  <si>
    <t>108102</t>
  </si>
  <si>
    <t>108103</t>
  </si>
  <si>
    <t>108104</t>
  </si>
  <si>
    <t>108105</t>
  </si>
  <si>
    <t>108106</t>
  </si>
  <si>
    <t>108107</t>
  </si>
  <si>
    <t>108108</t>
  </si>
  <si>
    <t>108109</t>
  </si>
  <si>
    <t>108110</t>
  </si>
  <si>
    <t>108111</t>
  </si>
  <si>
    <t>108112</t>
  </si>
  <si>
    <t>108113</t>
  </si>
  <si>
    <t>108114</t>
  </si>
  <si>
    <t>108115</t>
  </si>
  <si>
    <t>108116</t>
  </si>
  <si>
    <t>108117</t>
  </si>
  <si>
    <t>108118</t>
  </si>
  <si>
    <t>108119</t>
  </si>
  <si>
    <t>108120</t>
  </si>
  <si>
    <t>108121</t>
  </si>
  <si>
    <t>108122</t>
  </si>
  <si>
    <t>108123</t>
  </si>
  <si>
    <t>108124</t>
  </si>
  <si>
    <t>108125</t>
  </si>
  <si>
    <t>108126</t>
  </si>
  <si>
    <t>108127</t>
  </si>
  <si>
    <t>108128</t>
  </si>
  <si>
    <t>108129</t>
  </si>
  <si>
    <t>108130</t>
  </si>
  <si>
    <t>108131</t>
  </si>
  <si>
    <t>108132</t>
  </si>
  <si>
    <t>108133</t>
  </si>
  <si>
    <t>108134</t>
  </si>
  <si>
    <t>108135</t>
  </si>
  <si>
    <t>108136</t>
  </si>
  <si>
    <t>108137</t>
  </si>
  <si>
    <t>108138</t>
  </si>
  <si>
    <t>108139</t>
  </si>
  <si>
    <t>108140</t>
  </si>
  <si>
    <t>108141</t>
  </si>
  <si>
    <t>108142</t>
  </si>
  <si>
    <t>108143</t>
  </si>
  <si>
    <t>108144</t>
  </si>
  <si>
    <t>108145</t>
  </si>
  <si>
    <t>108146</t>
  </si>
  <si>
    <t>108147</t>
  </si>
  <si>
    <t>108148</t>
  </si>
  <si>
    <t>108149</t>
  </si>
  <si>
    <t>108150</t>
  </si>
  <si>
    <t>108151</t>
  </si>
  <si>
    <t>108152</t>
  </si>
  <si>
    <t>108153</t>
  </si>
  <si>
    <t>108154</t>
  </si>
  <si>
    <t>108155</t>
  </si>
  <si>
    <t>108156</t>
  </si>
  <si>
    <t>108157</t>
  </si>
  <si>
    <t>108158</t>
  </si>
  <si>
    <t>108159</t>
  </si>
  <si>
    <t>108160</t>
  </si>
  <si>
    <t>108161</t>
  </si>
  <si>
    <t>108162</t>
  </si>
  <si>
    <t>108163</t>
  </si>
  <si>
    <t>108164</t>
  </si>
  <si>
    <t>108165</t>
  </si>
  <si>
    <t>108166</t>
  </si>
  <si>
    <t>108167</t>
  </si>
  <si>
    <t>108168</t>
  </si>
  <si>
    <t>108169</t>
  </si>
  <si>
    <t>108170</t>
  </si>
  <si>
    <t>108171</t>
  </si>
  <si>
    <t>108172</t>
  </si>
  <si>
    <t>108173</t>
  </si>
  <si>
    <t>108174</t>
  </si>
  <si>
    <t>108175</t>
  </si>
  <si>
    <t>108176</t>
  </si>
  <si>
    <t>108177</t>
  </si>
  <si>
    <t>108178</t>
  </si>
  <si>
    <t>108179</t>
  </si>
  <si>
    <t>108180</t>
  </si>
  <si>
    <t>108181</t>
  </si>
  <si>
    <t>108182</t>
  </si>
  <si>
    <t>108183</t>
  </si>
  <si>
    <t>108184</t>
  </si>
  <si>
    <t>108185</t>
  </si>
  <si>
    <t>108186</t>
  </si>
  <si>
    <t>108187</t>
  </si>
  <si>
    <t>108188</t>
  </si>
  <si>
    <t>108189</t>
  </si>
  <si>
    <t>108190</t>
  </si>
  <si>
    <t>108191</t>
  </si>
  <si>
    <t>108192</t>
  </si>
  <si>
    <t>108193</t>
  </si>
  <si>
    <t>108194</t>
  </si>
  <si>
    <t>108195</t>
  </si>
  <si>
    <t>2023-01-01</t>
  </si>
  <si>
    <t>2023-11-01</t>
  </si>
  <si>
    <t>2023-09-01</t>
  </si>
  <si>
    <t>2023-12-01</t>
  </si>
  <si>
    <t>2023-01-08</t>
  </si>
  <si>
    <t>2023-01-09</t>
  </si>
  <si>
    <t>2023-01-10</t>
  </si>
  <si>
    <t>2023-01-11</t>
  </si>
  <si>
    <t>2023-01-12</t>
  </si>
  <si>
    <t>2023-01-13</t>
  </si>
  <si>
    <t>2023-01-14</t>
  </si>
  <si>
    <t>2023-01-15</t>
  </si>
  <si>
    <t>2023-01-16</t>
  </si>
  <si>
    <t>2023-02-08</t>
  </si>
  <si>
    <t>2023-02-09</t>
  </si>
  <si>
    <t>2023-02-10</t>
  </si>
  <si>
    <t>2023-02-12</t>
  </si>
  <si>
    <t>2023-02-13</t>
  </si>
  <si>
    <t>2023-02-14</t>
  </si>
  <si>
    <t>2023-02-15</t>
  </si>
  <si>
    <t>2023-03-08</t>
  </si>
  <si>
    <t>2023-03-09</t>
  </si>
  <si>
    <t>2023-03-10</t>
  </si>
  <si>
    <t>2023-03-11</t>
  </si>
  <si>
    <t>2023-03-12</t>
  </si>
  <si>
    <t>2023-03-13</t>
  </si>
  <si>
    <t>2023-03-14</t>
  </si>
  <si>
    <t>2023-03-15</t>
  </si>
  <si>
    <t>2023-03-16</t>
  </si>
  <si>
    <t>2023-04-08</t>
  </si>
  <si>
    <t>2023-04-09</t>
  </si>
  <si>
    <t>2023-04-10</t>
  </si>
  <si>
    <t>2023-04-11</t>
  </si>
  <si>
    <t>2023-04-12</t>
  </si>
  <si>
    <t>2023-04-13</t>
  </si>
  <si>
    <t>2023-04-14</t>
  </si>
  <si>
    <t>2023-04-15</t>
  </si>
  <si>
    <t>2023-05-08</t>
  </si>
  <si>
    <t>2023-05-09</t>
  </si>
  <si>
    <t>2023-05-10</t>
  </si>
  <si>
    <t>2023-05-11</t>
  </si>
  <si>
    <t>2023-05-12</t>
  </si>
  <si>
    <t>2023-05-13</t>
  </si>
  <si>
    <t>2023-05-14</t>
  </si>
  <si>
    <t>2023-05-15</t>
  </si>
  <si>
    <t>2023-05-16</t>
  </si>
  <si>
    <t>2023-06-08</t>
  </si>
  <si>
    <t>2023-06-09</t>
  </si>
  <si>
    <t>2023-06-10</t>
  </si>
  <si>
    <t>2023-06-11</t>
  </si>
  <si>
    <t>2023-06-12</t>
  </si>
  <si>
    <t>2023-06-13</t>
  </si>
  <si>
    <t>2023-06-14</t>
  </si>
  <si>
    <t>2023-06-15</t>
  </si>
  <si>
    <t>2023-07-08</t>
  </si>
  <si>
    <t>2023-07-09</t>
  </si>
  <si>
    <t>2023-07-10</t>
  </si>
  <si>
    <t>2023-07-11</t>
  </si>
  <si>
    <t>2023-07-12</t>
  </si>
  <si>
    <t>2023-07-13</t>
  </si>
  <si>
    <t>2023-07-14</t>
  </si>
  <si>
    <t>2023-07-15</t>
  </si>
  <si>
    <t>2023-07-16</t>
  </si>
  <si>
    <t>2023-08-08</t>
  </si>
  <si>
    <t>2023-08-09</t>
  </si>
  <si>
    <t>2023-08-10</t>
  </si>
  <si>
    <t>2023-08-11</t>
  </si>
  <si>
    <t>2023-08-12</t>
  </si>
  <si>
    <t>2023-08-13</t>
  </si>
  <si>
    <t>2023-08-14</t>
  </si>
  <si>
    <t>2023-08-15</t>
  </si>
  <si>
    <t>2023-08-16</t>
  </si>
  <si>
    <t>2023-09-08</t>
  </si>
  <si>
    <t>2023-09-09</t>
  </si>
  <si>
    <t>2023-09-10</t>
  </si>
  <si>
    <t>2023-09-11</t>
  </si>
  <si>
    <t>2023-09-12</t>
  </si>
  <si>
    <t>2023-09-13</t>
  </si>
  <si>
    <t>2023-09-14</t>
  </si>
  <si>
    <t>2023-09-15</t>
  </si>
  <si>
    <t>2023-10-08</t>
  </si>
  <si>
    <t>2023-10-09</t>
  </si>
  <si>
    <t>2023-10-10</t>
  </si>
  <si>
    <t>2023-10-11</t>
  </si>
  <si>
    <t>2023-10-12</t>
  </si>
  <si>
    <t>2023-10-13</t>
  </si>
  <si>
    <t>2023-10-14</t>
  </si>
  <si>
    <t>2023-10-15</t>
  </si>
  <si>
    <t>2023-10-16</t>
  </si>
  <si>
    <t>2023-11-08</t>
  </si>
  <si>
    <t>2023-11-09</t>
  </si>
  <si>
    <t>2023-11-10</t>
  </si>
  <si>
    <t>2023-11-11</t>
  </si>
  <si>
    <t>2023-11-12</t>
  </si>
  <si>
    <t>2023-11-13</t>
  </si>
  <si>
    <t>2023-11-14</t>
  </si>
  <si>
    <t>2023-11-15</t>
  </si>
  <si>
    <t>2023-12-08</t>
  </si>
  <si>
    <t>2023-12-09</t>
  </si>
  <si>
    <t>2023-12-10</t>
  </si>
  <si>
    <t>2023-12-11</t>
  </si>
  <si>
    <t>2023-12-12</t>
  </si>
  <si>
    <t>2023-12-13</t>
  </si>
  <si>
    <t>2023-12-14</t>
  </si>
  <si>
    <t>2023-12-15</t>
  </si>
  <si>
    <t>2023-12-16</t>
  </si>
  <si>
    <t>2024-01-08</t>
  </si>
  <si>
    <t>2024-01-09</t>
  </si>
  <si>
    <t>2024-01-10</t>
  </si>
  <si>
    <t>2024-01-11</t>
  </si>
  <si>
    <t>2024-01-12</t>
  </si>
  <si>
    <t>2024-01-13</t>
  </si>
  <si>
    <t>2024-01-14</t>
  </si>
  <si>
    <t>2024-01-15</t>
  </si>
  <si>
    <t>2024-01-16</t>
  </si>
  <si>
    <t>2024-02-08</t>
  </si>
  <si>
    <t>2024-02-09</t>
  </si>
  <si>
    <t>2024-02-10</t>
  </si>
  <si>
    <t>2024-02-12</t>
  </si>
  <si>
    <t>2024-02-13</t>
  </si>
  <si>
    <t>2024-02-14</t>
  </si>
  <si>
    <t>2024-02-15</t>
  </si>
  <si>
    <t>Dimension_set_ID,Entry_No,Transaction_No,Document_No,Vendor_No,Vendor_Name,Document_Date,Posting_Date,Due_Date,Amount</t>
  </si>
  <si>
    <t>Dimension Set ID</t>
  </si>
  <si>
    <t>Dimension set ID</t>
  </si>
  <si>
    <t>Amount Paid</t>
  </si>
  <si>
    <t>Outstanding</t>
  </si>
  <si>
    <t>Id,Code,DimensionName,Value</t>
  </si>
  <si>
    <t>glDimensionSetIds</t>
  </si>
  <si>
    <t>AREA</t>
  </si>
  <si>
    <t>BUSINESSGROUP</t>
  </si>
  <si>
    <t>SALESCAMPAIGN</t>
  </si>
  <si>
    <t>CUSTOMERGROUP</t>
  </si>
  <si>
    <t>SALESPERSON</t>
  </si>
  <si>
    <t>Area</t>
  </si>
  <si>
    <t>Business Group</t>
  </si>
  <si>
    <t>Sales campaign</t>
  </si>
  <si>
    <t>Customer Group</t>
  </si>
  <si>
    <t>Salesperson</t>
  </si>
  <si>
    <t>70</t>
  </si>
  <si>
    <t>INDUSTRIAL</t>
  </si>
  <si>
    <t>SUMMER</t>
  </si>
  <si>
    <t>40</t>
  </si>
  <si>
    <t>HOME</t>
  </si>
  <si>
    <t>30</t>
  </si>
  <si>
    <t>LARGE</t>
  </si>
  <si>
    <t>JO</t>
  </si>
  <si>
    <t>MEDIUM</t>
  </si>
  <si>
    <t>OFFICE</t>
  </si>
  <si>
    <t>SMALL</t>
  </si>
  <si>
    <t>Dimension code</t>
  </si>
  <si>
    <t>Dimension name</t>
  </si>
  <si>
    <t>Dimension value</t>
  </si>
  <si>
    <t>Dimension Table (DO NOT EDIT)</t>
  </si>
  <si>
    <t>Auto-hide identifier</t>
  </si>
  <si>
    <t># of columns</t>
  </si>
  <si>
    <t>% per aging bucket</t>
  </si>
  <si>
    <t>Count of % per aging bucket</t>
  </si>
  <si>
    <t>Yes</t>
  </si>
  <si>
    <t>AP Impact</t>
  </si>
  <si>
    <t>5410:5420</t>
  </si>
  <si>
    <t>BC-AP-RT7</t>
  </si>
  <si>
    <t>Dynamics 365 Business Central</t>
  </si>
  <si>
    <t>https://community.velixo.com/support/solutions/articles/153000247672-bc-ap-rt7-ap-aging-summary-by-vendors</t>
  </si>
  <si>
    <t>109001</t>
  </si>
  <si>
    <t>2025-06-04</t>
  </si>
  <si>
    <t>Other AP Payments</t>
  </si>
  <si>
    <t>Sum of ModAgingBalance</t>
  </si>
  <si>
    <t>108209</t>
  </si>
  <si>
    <t>108210</t>
  </si>
  <si>
    <t>64000</t>
  </si>
  <si>
    <t>Hydropower Powerplant</t>
  </si>
  <si>
    <t>2025-04-07</t>
  </si>
  <si>
    <t>2025-04-28</t>
  </si>
  <si>
    <t>2025-04-30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</si>
</sst>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43" formatCode="_(* #,##0.00_);_(* \(#,##0.00\);_(* &quot;-&quot;??_);_(@_)"/>
    <numFmt numFmtId="164" formatCode="_(* #,##0.00_);_(* \(#,##0.00\);_(* &quot;&quot;\-&quot;&quot;??_);_(@_)"/>
    <numFmt numFmtId="165" formatCode="[$-C09]d\ mmmm\ yyyy;@"/>
    <numFmt numFmtId="166" formatCode="_(* #,##0.000_);_(* \(#,##0.000\);_(* &quot;&quot;\-&quot;&quot;??_);_(@_)"/>
    <numFmt numFmtId="167" formatCode="_(* #,##0.0000_);_(* \(#,##0.0000\);_(* &quot;-&quot;??_);_(@_)"/>
    <numFmt numFmtId="168" formatCode="yyyy\-mm\-dd"/>
    <numFmt numFmtId="169" formatCode="#,##0\ &quot;days&quot;;\-#,##0\ &quot;days&quot;"/>
  </numFmts>
  <fonts count="29" x14ac:knownFonts="1">
    <font>
      <sz val="12"/>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2"/>
      <color theme="1"/>
      <name val="Aptos"/>
      <family val="2"/>
      <scheme val="minor"/>
    </font>
    <font>
      <sz val="11"/>
      <color theme="1"/>
      <name val="Aptos"/>
      <family val="2"/>
    </font>
    <font>
      <b/>
      <sz val="11"/>
      <color theme="0"/>
      <name val="Aptos"/>
      <family val="2"/>
    </font>
    <font>
      <b/>
      <sz val="11"/>
      <color theme="1"/>
      <name val="Aptos"/>
      <family val="2"/>
    </font>
    <font>
      <sz val="18"/>
      <color rgb="FF243260"/>
      <name val="Aptos"/>
      <family val="2"/>
    </font>
    <font>
      <sz val="11"/>
      <name val="Aptos"/>
      <family val="2"/>
    </font>
    <font>
      <sz val="11"/>
      <color theme="0"/>
      <name val="Aptos"/>
      <family val="2"/>
    </font>
    <font>
      <b/>
      <sz val="11"/>
      <color theme="0"/>
      <name val="Aptos"/>
      <family val="2"/>
      <scheme val="minor"/>
    </font>
    <font>
      <u/>
      <sz val="12"/>
      <color theme="10"/>
      <name val="Aptos"/>
      <family val="2"/>
      <scheme val="minor"/>
    </font>
    <font>
      <b/>
      <sz val="12"/>
      <color theme="1"/>
      <name val="Aptos"/>
      <family val="2"/>
      <scheme val="minor"/>
    </font>
    <font>
      <sz val="11"/>
      <color theme="1"/>
      <name val="Aptos"/>
      <family val="2"/>
      <scheme val="major"/>
    </font>
    <font>
      <sz val="11"/>
      <color theme="0"/>
      <name val="Aptos"/>
      <family val="2"/>
      <scheme val="minor"/>
    </font>
    <font>
      <u/>
      <sz val="11"/>
      <color theme="10"/>
      <name val="Aptos"/>
      <family val="2"/>
      <scheme val="minor"/>
    </font>
    <font>
      <b/>
      <i/>
      <sz val="10"/>
      <color theme="1"/>
      <name val="Aptos"/>
      <family val="2"/>
      <scheme val="minor"/>
    </font>
    <font>
      <sz val="11"/>
      <color theme="4" tint="-0.499984740745262"/>
      <name val="Aptos"/>
      <family val="2"/>
    </font>
    <font>
      <b/>
      <sz val="9"/>
      <color theme="1"/>
      <name val="Aptos"/>
      <family val="2"/>
      <scheme val="major"/>
    </font>
    <font>
      <sz val="9"/>
      <color theme="1"/>
      <name val="Aptos"/>
      <family val="2"/>
      <scheme val="major"/>
    </font>
    <font>
      <sz val="12"/>
      <color theme="1"/>
      <name val="Aptos"/>
      <family val="2"/>
      <scheme val="major"/>
    </font>
    <font>
      <sz val="11"/>
      <color rgb="FFFFFFFF"/>
      <name val="Aptos"/>
      <family val="2"/>
      <scheme val="major"/>
    </font>
    <font>
      <b/>
      <sz val="11"/>
      <color rgb="FFFFFFFF"/>
      <name val="Aptos"/>
      <family val="2"/>
      <scheme val="major"/>
    </font>
    <font>
      <sz val="9"/>
      <color theme="1"/>
      <name val="Aptos"/>
      <family val="2"/>
      <scheme val="minor"/>
    </font>
    <font>
      <b/>
      <sz val="9"/>
      <name val="Aptos"/>
      <family val="2"/>
    </font>
    <font>
      <sz val="9"/>
      <color theme="1"/>
      <name val="Aptos"/>
      <family val="2"/>
    </font>
  </fonts>
  <fills count="9">
    <fill>
      <patternFill patternType="none"/>
    </fill>
    <fill>
      <patternFill patternType="gray125"/>
    </fill>
    <fill>
      <patternFill patternType="solid">
        <fgColor theme="0"/>
        <bgColor indexed="64"/>
      </patternFill>
    </fill>
    <fill>
      <patternFill patternType="solid">
        <fgColor rgb="FF243260"/>
        <bgColor indexed="64"/>
      </patternFill>
    </fill>
    <fill>
      <patternFill patternType="solid">
        <fgColor rgb="FFEEF6FF"/>
        <bgColor indexed="64"/>
      </patternFill>
    </fill>
    <fill>
      <patternFill patternType="solid">
        <fgColor rgb="FF3769FF"/>
        <bgColor indexed="64"/>
      </patternFill>
    </fill>
    <fill>
      <patternFill patternType="solid">
        <fgColor rgb="FF3366FF"/>
        <bgColor indexed="64"/>
      </patternFill>
    </fill>
    <fill>
      <patternFill patternType="solid">
        <fgColor theme="0"/>
        <bgColor theme="6" tint="0.79998168889431442"/>
      </patternFill>
    </fill>
    <fill>
      <patternFill patternType="solid">
        <fgColor rgb="FF2F62F9"/>
        <bgColor indexed="64"/>
      </patternFill>
    </fill>
  </fills>
  <borders count="15">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style="thin">
        <color rgb="FFFFFFFF"/>
      </right>
      <top style="thin">
        <color rgb="FFFFFFFF"/>
      </top>
      <bottom style="thin">
        <color rgb="FFFFFFFF"/>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s>
  <cellStyleXfs count="6">
    <xf numFmtId="0" fontId="0" fillId="0" borderId="0"/>
    <xf numFmtId="44" fontId="6" fillId="0" borderId="0" applyFont="0" applyFill="0" applyBorder="0" applyAlignment="0" applyProtection="0"/>
    <xf numFmtId="9" fontId="6"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6" fillId="0" borderId="0" applyFont="0" applyFill="0" applyBorder="0" applyAlignment="0" applyProtection="0"/>
  </cellStyleXfs>
  <cellXfs count="91">
    <xf numFmtId="0" fontId="0" fillId="0" borderId="0" xfId="0"/>
    <xf numFmtId="0" fontId="7" fillId="0" borderId="1" xfId="0" applyFont="1" applyBorder="1"/>
    <xf numFmtId="0" fontId="7" fillId="0" borderId="0" xfId="0" applyFont="1"/>
    <xf numFmtId="44" fontId="7" fillId="0" borderId="1" xfId="1" applyFont="1" applyBorder="1"/>
    <xf numFmtId="44" fontId="9" fillId="0" borderId="1" xfId="1" applyFont="1" applyBorder="1"/>
    <xf numFmtId="0" fontId="8" fillId="5" borderId="1" xfId="0" applyFont="1" applyFill="1" applyBorder="1"/>
    <xf numFmtId="0" fontId="8" fillId="5" borderId="0" xfId="0" applyFont="1" applyFill="1"/>
    <xf numFmtId="43" fontId="7" fillId="0" borderId="1" xfId="0" applyNumberFormat="1" applyFont="1" applyBorder="1"/>
    <xf numFmtId="0" fontId="13" fillId="3" borderId="1" xfId="0" applyFont="1" applyFill="1" applyBorder="1"/>
    <xf numFmtId="0" fontId="10" fillId="0" borderId="0" xfId="0" applyFont="1"/>
    <xf numFmtId="0" fontId="15" fillId="0" borderId="0" xfId="0" applyFont="1"/>
    <xf numFmtId="0" fontId="0" fillId="0" borderId="0" xfId="0" applyAlignment="1">
      <alignment horizontal="left"/>
    </xf>
    <xf numFmtId="165" fontId="0" fillId="0" borderId="0" xfId="0" applyNumberFormat="1" applyAlignment="1">
      <alignment horizontal="left"/>
    </xf>
    <xf numFmtId="0" fontId="14" fillId="0" borderId="0" xfId="4"/>
    <xf numFmtId="167" fontId="7" fillId="0" borderId="1" xfId="0" applyNumberFormat="1" applyFont="1" applyBorder="1"/>
    <xf numFmtId="166" fontId="11" fillId="7" borderId="2" xfId="0" quotePrefix="1" applyNumberFormat="1" applyFont="1" applyFill="1" applyBorder="1"/>
    <xf numFmtId="0" fontId="16" fillId="4" borderId="1" xfId="0" applyFont="1" applyFill="1" applyBorder="1"/>
    <xf numFmtId="0" fontId="16" fillId="4" borderId="3" xfId="0" applyFont="1" applyFill="1" applyBorder="1"/>
    <xf numFmtId="0" fontId="16" fillId="4" borderId="1" xfId="0" applyFont="1" applyFill="1" applyBorder="1" applyAlignment="1">
      <alignment horizontal="right"/>
    </xf>
    <xf numFmtId="0" fontId="16" fillId="4" borderId="3" xfId="0" applyFont="1" applyFill="1" applyBorder="1" applyAlignment="1">
      <alignment horizontal="right"/>
    </xf>
    <xf numFmtId="0" fontId="7" fillId="0" borderId="0" xfId="0" applyFont="1" applyAlignment="1">
      <alignment horizontal="right"/>
    </xf>
    <xf numFmtId="0" fontId="5" fillId="0" borderId="0" xfId="0" applyFont="1"/>
    <xf numFmtId="0" fontId="7" fillId="4" borderId="1" xfId="0" applyFont="1" applyFill="1" applyBorder="1" applyAlignment="1">
      <alignment horizontal="left"/>
    </xf>
    <xf numFmtId="0" fontId="8" fillId="3" borderId="4" xfId="0" applyFont="1" applyFill="1" applyBorder="1"/>
    <xf numFmtId="164" fontId="7" fillId="0" borderId="1" xfId="0" applyNumberFormat="1" applyFont="1" applyBorder="1"/>
    <xf numFmtId="0" fontId="12" fillId="0" borderId="1" xfId="0" applyFont="1" applyBorder="1"/>
    <xf numFmtId="0" fontId="10" fillId="0" borderId="1" xfId="0" applyFont="1" applyBorder="1" applyAlignment="1">
      <alignment vertical="top"/>
    </xf>
    <xf numFmtId="10" fontId="7" fillId="0" borderId="1" xfId="2" applyNumberFormat="1" applyFont="1" applyBorder="1"/>
    <xf numFmtId="0" fontId="4" fillId="0" borderId="0" xfId="0" applyFont="1"/>
    <xf numFmtId="164" fontId="4" fillId="0" borderId="0" xfId="0" applyNumberFormat="1" applyFont="1"/>
    <xf numFmtId="0" fontId="4" fillId="0" borderId="0" xfId="0" applyFont="1" applyAlignment="1">
      <alignment horizontal="center"/>
    </xf>
    <xf numFmtId="0" fontId="11" fillId="0" borderId="1" xfId="0" applyFont="1" applyBorder="1"/>
    <xf numFmtId="0" fontId="18" fillId="2" borderId="1" xfId="4" applyFont="1" applyFill="1" applyBorder="1"/>
    <xf numFmtId="0" fontId="13" fillId="6" borderId="0" xfId="0" applyFont="1" applyFill="1" applyAlignment="1">
      <alignment horizontal="left"/>
    </xf>
    <xf numFmtId="0" fontId="19" fillId="0" borderId="0" xfId="0" applyFont="1"/>
    <xf numFmtId="0" fontId="3" fillId="0" borderId="0" xfId="0" applyFont="1"/>
    <xf numFmtId="164" fontId="3" fillId="0" borderId="0" xfId="0" applyNumberFormat="1" applyFont="1"/>
    <xf numFmtId="0" fontId="3" fillId="0" borderId="0" xfId="0" applyFont="1" applyAlignment="1">
      <alignment horizontal="center"/>
    </xf>
    <xf numFmtId="0" fontId="20" fillId="0" borderId="1" xfId="0" applyFont="1" applyBorder="1" applyAlignment="1">
      <alignment horizontal="right"/>
    </xf>
    <xf numFmtId="14" fontId="20" fillId="0" borderId="1" xfId="0" applyNumberFormat="1" applyFont="1" applyBorder="1" applyAlignment="1">
      <alignment horizontal="right"/>
    </xf>
    <xf numFmtId="14" fontId="7" fillId="4" borderId="1" xfId="0" applyNumberFormat="1" applyFont="1" applyFill="1" applyBorder="1" applyAlignment="1">
      <alignment horizontal="left"/>
    </xf>
    <xf numFmtId="164" fontId="2" fillId="0" borderId="0" xfId="0" applyNumberFormat="1" applyFont="1"/>
    <xf numFmtId="0" fontId="15" fillId="0" borderId="5" xfId="0" applyFont="1" applyBorder="1" applyAlignment="1">
      <alignment horizontal="left"/>
    </xf>
    <xf numFmtId="0" fontId="0" fillId="0" borderId="5" xfId="0" applyBorder="1" applyAlignment="1">
      <alignment horizontal="left"/>
    </xf>
    <xf numFmtId="0" fontId="0" fillId="0" borderId="5" xfId="0" applyBorder="1"/>
    <xf numFmtId="0" fontId="21" fillId="0" borderId="0" xfId="0" applyFont="1" applyAlignment="1">
      <alignment horizontal="right"/>
    </xf>
    <xf numFmtId="0" fontId="22" fillId="0" borderId="0" xfId="0" applyFont="1"/>
    <xf numFmtId="0" fontId="23" fillId="0" borderId="0" xfId="0" applyFont="1"/>
    <xf numFmtId="0" fontId="16" fillId="0" borderId="0" xfId="0" applyFont="1"/>
    <xf numFmtId="0" fontId="16" fillId="0" borderId="11" xfId="0" applyFont="1" applyBorder="1"/>
    <xf numFmtId="0" fontId="16" fillId="0" borderId="7" xfId="0" applyFont="1" applyBorder="1"/>
    <xf numFmtId="0" fontId="24" fillId="8" borderId="8" xfId="0" applyFont="1" applyFill="1" applyBorder="1" applyAlignment="1">
      <alignment horizontal="center"/>
    </xf>
    <xf numFmtId="0" fontId="24" fillId="8" borderId="9" xfId="0" applyFont="1" applyFill="1" applyBorder="1" applyAlignment="1">
      <alignment horizontal="center"/>
    </xf>
    <xf numFmtId="0" fontId="24" fillId="8" borderId="10" xfId="0" applyFont="1" applyFill="1" applyBorder="1" applyAlignment="1">
      <alignment horizontal="center"/>
    </xf>
    <xf numFmtId="0" fontId="16" fillId="0" borderId="0" xfId="0" applyFont="1" applyAlignment="1">
      <alignment horizontal="center"/>
    </xf>
    <xf numFmtId="44" fontId="16" fillId="0" borderId="6" xfId="0" applyNumberFormat="1" applyFont="1" applyBorder="1"/>
    <xf numFmtId="44" fontId="16" fillId="0" borderId="0" xfId="0" applyNumberFormat="1" applyFont="1"/>
    <xf numFmtId="0" fontId="16" fillId="4" borderId="1" xfId="0" applyFont="1" applyFill="1" applyBorder="1" applyAlignment="1">
      <alignment horizontal="left"/>
    </xf>
    <xf numFmtId="0" fontId="8" fillId="6" borderId="2" xfId="0" applyFont="1" applyFill="1" applyBorder="1" applyAlignment="1">
      <alignment horizontal="center"/>
    </xf>
    <xf numFmtId="44" fontId="16" fillId="0" borderId="9" xfId="0" applyNumberFormat="1" applyFont="1" applyBorder="1"/>
    <xf numFmtId="44" fontId="16" fillId="0" borderId="7" xfId="0" applyNumberFormat="1" applyFont="1" applyBorder="1"/>
    <xf numFmtId="44" fontId="7" fillId="0" borderId="1" xfId="0" applyNumberFormat="1" applyFont="1" applyBorder="1"/>
    <xf numFmtId="10" fontId="7" fillId="0" borderId="1" xfId="0" applyNumberFormat="1" applyFont="1" applyBorder="1"/>
    <xf numFmtId="14" fontId="3" fillId="0" borderId="0" xfId="0" applyNumberFormat="1" applyFont="1" applyAlignment="1">
      <alignment horizontal="left"/>
    </xf>
    <xf numFmtId="0" fontId="8" fillId="3" borderId="0" xfId="0" applyFont="1" applyFill="1"/>
    <xf numFmtId="169" fontId="7" fillId="0" borderId="1" xfId="0" applyNumberFormat="1" applyFont="1" applyBorder="1"/>
    <xf numFmtId="0" fontId="16" fillId="0" borderId="13" xfId="0" applyFont="1" applyBorder="1"/>
    <xf numFmtId="0" fontId="16" fillId="0" borderId="14" xfId="0" applyFont="1" applyBorder="1"/>
    <xf numFmtId="44" fontId="16" fillId="0" borderId="12" xfId="0" applyNumberFormat="1" applyFont="1" applyBorder="1"/>
    <xf numFmtId="0" fontId="16" fillId="0" borderId="6" xfId="0" applyFont="1" applyBorder="1"/>
    <xf numFmtId="44" fontId="24" fillId="8" borderId="8" xfId="0" applyNumberFormat="1" applyFont="1" applyFill="1" applyBorder="1" applyAlignment="1">
      <alignment horizontal="center"/>
    </xf>
    <xf numFmtId="14" fontId="7" fillId="0" borderId="1" xfId="0" applyNumberFormat="1" applyFont="1" applyBorder="1"/>
    <xf numFmtId="0" fontId="26" fillId="0" borderId="0" xfId="0" applyFont="1"/>
    <xf numFmtId="0" fontId="25" fillId="8" borderId="8" xfId="0" applyFont="1" applyFill="1" applyBorder="1" applyAlignment="1">
      <alignment horizontal="center"/>
    </xf>
    <xf numFmtId="0" fontId="7" fillId="0" borderId="2" xfId="0" applyFont="1" applyBorder="1"/>
    <xf numFmtId="0" fontId="27" fillId="0" borderId="1" xfId="0" applyFont="1" applyBorder="1" applyAlignment="1">
      <alignment horizontal="right"/>
    </xf>
    <xf numFmtId="0" fontId="28" fillId="0" borderId="1" xfId="0" applyFont="1" applyBorder="1"/>
    <xf numFmtId="0" fontId="8" fillId="0" borderId="2" xfId="0" applyFont="1" applyBorder="1" applyAlignment="1">
      <alignment horizontal="center"/>
    </xf>
    <xf numFmtId="44" fontId="16" fillId="0" borderId="14" xfId="0" applyNumberFormat="1" applyFont="1" applyBorder="1"/>
    <xf numFmtId="0" fontId="16" fillId="4" borderId="0" xfId="0" applyFont="1" applyFill="1"/>
    <xf numFmtId="0" fontId="1" fillId="0" borderId="0" xfId="0" pivotButton="1" applyFont="1"/>
    <xf numFmtId="0" fontId="1" fillId="0" borderId="0" xfId="0" applyFont="1"/>
    <xf numFmtId="0" fontId="1" fillId="0" borderId="0" xfId="0" applyFont="1" applyAlignment="1">
      <alignment horizontal="left"/>
    </xf>
    <xf numFmtId="164" fontId="1" fillId="0" borderId="0" xfId="0" applyNumberFormat="1" applyFont="1"/>
    <xf numFmtId="0" fontId="1" fillId="0" borderId="0" xfId="0" applyFont="1" applyAlignment="1">
      <alignment horizontal="left" indent="1"/>
    </xf>
    <xf numFmtId="0" fontId="1" fillId="0" borderId="0" xfId="0" applyFont="1" applyAlignment="1">
      <alignment horizontal="left" indent="2"/>
    </xf>
    <xf numFmtId="0" fontId="17" fillId="6" borderId="0" xfId="0" applyFont="1" applyFill="1" applyAlignment="1">
      <alignment horizontal="center"/>
    </xf>
    <xf numFmtId="10" fontId="1" fillId="0" borderId="0" xfId="0" applyNumberFormat="1" applyFont="1"/>
    <xf numFmtId="0" fontId="17" fillId="6" borderId="0" xfId="0" applyFont="1" applyFill="1" applyAlignment="1">
      <alignment horizontal="left"/>
    </xf>
    <xf numFmtId="43" fontId="1" fillId="0" borderId="0" xfId="5" applyFont="1"/>
    <xf numFmtId="43" fontId="1" fillId="0" borderId="0" xfId="0" applyNumberFormat="1" applyFont="1"/>
  </cellXfs>
  <cellStyles count="6">
    <cellStyle name="Comma" xfId="5" builtinId="3"/>
    <cellStyle name="Currency" xfId="1" builtinId="4"/>
    <cellStyle name="Hyperlink" xfId="4" builtinId="8"/>
    <cellStyle name="Hyperlink 2" xfId="3" xr:uid="{6991A25F-0539-400C-B4A0-F08984E4F614}"/>
    <cellStyle name="Normal" xfId="0" builtinId="0"/>
    <cellStyle name="Percent" xfId="2" builtinId="5"/>
  </cellStyles>
  <dxfs count="182">
    <dxf>
      <font>
        <b/>
        <i val="0"/>
        <color theme="0"/>
      </font>
      <fill>
        <patternFill>
          <bgColor rgb="FF3769FF"/>
        </patternFill>
      </fill>
    </dxf>
    <dxf>
      <font>
        <b/>
        <i val="0"/>
        <color theme="0"/>
      </font>
      <fill>
        <patternFill>
          <bgColor rgb="FF3366FF"/>
        </patternFill>
      </fill>
    </dxf>
    <dxf>
      <fill>
        <patternFill>
          <bgColor rgb="FFFFB3B3"/>
        </patternFill>
      </fill>
    </dxf>
    <dxf>
      <font>
        <color rgb="FFC00000"/>
      </font>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alignment horizontal="right"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dxf>
    <dxf>
      <font>
        <b/>
        <i val="0"/>
        <strike val="0"/>
        <condense val="0"/>
        <extend val="0"/>
        <outline val="0"/>
        <shadow val="0"/>
        <u val="none"/>
        <vertAlign val="baseline"/>
        <sz val="11"/>
        <color theme="0"/>
        <name val="Aptos"/>
        <family val="2"/>
        <scheme val="none"/>
      </font>
      <fill>
        <patternFill patternType="solid">
          <fgColor indexed="64"/>
          <bgColor rgb="FF3769FF"/>
        </patternFill>
      </fill>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0" formatCode="General"/>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rgb="FF000000"/>
        <name val="Aptos"/>
        <family val="2"/>
        <scheme val="none"/>
      </font>
    </dxf>
    <dxf>
      <border>
        <bottom style="thin">
          <color rgb="FFFFFFFF"/>
        </bottom>
      </border>
    </dxf>
    <dxf>
      <font>
        <b val="0"/>
        <i val="0"/>
        <strike val="0"/>
        <condense val="0"/>
        <extend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strike val="0"/>
        <outline val="0"/>
        <shadow val="0"/>
        <u val="none"/>
        <vertAlign val="baseline"/>
        <sz val="11"/>
        <name val="Aptos"/>
        <family val="2"/>
        <scheme val="major"/>
      </font>
      <border diagonalUp="0" diagonalDown="0" outline="0">
        <left style="thin">
          <color rgb="FFFFFFFF"/>
        </left>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dxf>
    <dxf>
      <border>
        <bottom style="thin">
          <color rgb="FFFFFFFF"/>
        </bottom>
      </border>
    </dxf>
    <dxf>
      <font>
        <strike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dxf>
    <dxf>
      <border>
        <bottom style="thin">
          <color rgb="FFFFFFFF"/>
        </bottom>
      </border>
    </dxf>
    <dxf>
      <font>
        <b val="0"/>
        <i val="0"/>
        <strike val="0"/>
        <condense val="0"/>
        <extend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0" formatCode="General"/>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dxf>
    <dxf>
      <border>
        <bottom style="thin">
          <color rgb="FFFFFFFF"/>
        </bottom>
      </border>
    </dxf>
    <dxf>
      <font>
        <b val="0"/>
        <i val="0"/>
        <strike val="0"/>
        <condense val="0"/>
        <extend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numFmt numFmtId="164" formatCode="_(* #,##0.00_);_(* \(#,##0.00\);_(* &quot;&quot;\-&quot;&quot;??_);_(@_)"/>
    </dxf>
    <dxf>
      <font>
        <b/>
        <color theme="0"/>
      </font>
      <fill>
        <patternFill patternType="solid">
          <fgColor indexed="64"/>
          <bgColor rgb="FF3366FF"/>
        </patternFill>
      </fill>
      <alignment horizontal="left"/>
    </dxf>
    <dxf>
      <font>
        <b/>
        <color theme="0"/>
      </font>
      <fill>
        <patternFill patternType="solid">
          <fgColor indexed="64"/>
          <bgColor rgb="FF3366FF"/>
        </patternFill>
      </fill>
      <alignment horizontal="left"/>
    </dxf>
    <dxf>
      <font>
        <b/>
        <color theme="0"/>
      </font>
      <fill>
        <patternFill patternType="solid">
          <fgColor indexed="64"/>
          <bgColor rgb="FF3366FF"/>
        </patternFill>
      </fill>
      <alignment horizontal="left"/>
    </dxf>
    <dxf>
      <alignment horizontal="center"/>
    </dxf>
    <dxf>
      <alignment horizontal="center"/>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font>
        <color theme="0"/>
      </font>
    </dxf>
    <dxf>
      <font>
        <color theme="0"/>
      </font>
    </dxf>
    <dxf>
      <fill>
        <patternFill patternType="solid">
          <fgColor indexed="64"/>
          <bgColor rgb="FF3366FF"/>
        </patternFill>
      </fill>
    </dxf>
    <dxf>
      <fill>
        <patternFill patternType="solid">
          <fgColor indexed="64"/>
          <bgColor rgb="FF3366FF"/>
        </patternFill>
      </fill>
    </dxf>
    <dxf>
      <fill>
        <patternFill patternType="solid">
          <fgColor indexed="64"/>
          <bgColor rgb="FF3366FF"/>
        </patternFill>
      </fill>
    </dxf>
    <dxf>
      <alignment horizontal="left"/>
    </dxf>
    <dxf>
      <border>
        <left/>
        <top/>
      </border>
    </dxf>
    <dxf>
      <border>
        <left/>
        <top/>
      </border>
    </dxf>
    <dxf>
      <border>
        <left/>
        <top/>
      </border>
    </dxf>
    <dxf>
      <border>
        <left/>
        <top/>
      </border>
    </dxf>
    <dxf>
      <border>
        <left/>
        <top/>
      </border>
    </dxf>
    <dxf>
      <font>
        <b/>
        <color theme="0"/>
      </font>
      <alignment horizontal="center"/>
    </dxf>
    <dxf>
      <border>
        <top/>
      </border>
    </dxf>
    <dxf>
      <border>
        <top/>
      </border>
    </dxf>
    <dxf>
      <border>
        <left/>
        <right/>
        <top/>
      </border>
    </dxf>
    <dxf>
      <border>
        <left/>
        <right/>
        <top/>
      </border>
    </dxf>
    <dxf>
      <border>
        <left/>
        <right/>
        <top/>
      </border>
    </dxf>
    <dxf>
      <border>
        <left/>
        <right/>
        <top/>
      </border>
    </dxf>
    <dxf>
      <border>
        <left/>
        <right/>
        <top/>
      </border>
    </dxf>
    <dxf>
      <border>
        <left/>
        <right/>
        <top/>
      </border>
    </dxf>
    <dxf>
      <fill>
        <patternFill patternType="solid">
          <fgColor indexed="64"/>
          <bgColor rgb="FF3366FF"/>
        </patternFill>
      </fill>
      <alignment horizontal="general" vertical="bottom" textRotation="0" wrapText="0" indent="0" justifyLastLine="0" shrinkToFit="0" readingOrder="0"/>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numFmt numFmtId="164" formatCode="_(* #,##0.00_);_(* \(#,##0.00\);_(* &quot;&quot;\-&quot;&quot;??_);_(@_)"/>
    </dxf>
    <dxf>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left"/>
    </dxf>
    <dxf>
      <border>
        <left/>
        <top/>
      </border>
    </dxf>
    <dxf>
      <border>
        <left/>
        <top/>
      </border>
    </dxf>
    <dxf>
      <font>
        <b/>
        <color theme="0"/>
      </font>
      <alignment horizontal="center"/>
    </dxf>
    <dxf>
      <border>
        <top/>
      </border>
    </dxf>
    <dxf>
      <border>
        <left/>
        <right/>
        <top/>
      </border>
    </dxf>
    <dxf>
      <border>
        <left/>
        <right/>
        <top/>
      </border>
    </dxf>
    <dxf>
      <fill>
        <patternFill patternType="solid">
          <fgColor indexed="64"/>
          <bgColor rgb="FF3366FF"/>
        </patternFill>
      </fill>
      <alignment horizontal="general" vertical="bottom" textRotation="0" wrapText="0" indent="0" justifyLastLine="0" shrinkToFit="0" readingOrder="0"/>
    </dxf>
    <dxf>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alignment horizontal="left"/>
    </dxf>
    <dxf>
      <border>
        <left/>
        <top/>
      </border>
    </dxf>
    <dxf>
      <border>
        <left/>
        <top/>
      </border>
    </dxf>
    <dxf>
      <font>
        <b/>
        <color theme="0"/>
      </font>
      <alignment horizontal="center"/>
    </dxf>
    <dxf>
      <border>
        <top/>
      </border>
    </dxf>
    <dxf>
      <border>
        <left/>
        <right/>
        <top/>
      </border>
    </dxf>
    <dxf>
      <border>
        <left/>
        <right/>
        <top/>
      </border>
    </dxf>
    <dxf>
      <fill>
        <patternFill patternType="solid">
          <fgColor indexed="64"/>
          <bgColor rgb="FF3366FF"/>
        </patternFill>
      </fill>
      <alignment horizontal="general" vertical="bottom" textRotation="0" wrapText="0" indent="0" justifyLastLine="0" shrinkToFit="0" readingOrder="0"/>
    </dxf>
    <dxf>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numFmt numFmtId="14" formatCode="0.00%"/>
    </dxf>
    <dxf>
      <font>
        <color theme="0"/>
      </font>
    </dxf>
    <dxf>
      <fill>
        <patternFill patternType="solid">
          <fgColor indexed="64"/>
          <bgColor rgb="FF3366FF"/>
        </patternFill>
      </fill>
    </dxf>
    <dxf>
      <alignment horizontal="left"/>
    </dxf>
    <dxf>
      <border>
        <left/>
        <top/>
      </border>
    </dxf>
    <dxf>
      <border>
        <left/>
        <top/>
      </border>
    </dxf>
    <dxf>
      <border>
        <left/>
        <top/>
      </border>
    </dxf>
    <dxf>
      <font>
        <b/>
        <color theme="0"/>
      </font>
      <alignment horizontal="center"/>
    </dxf>
    <dxf>
      <border>
        <top/>
      </border>
    </dxf>
    <dxf>
      <border>
        <left/>
        <right/>
        <top/>
      </border>
    </dxf>
    <dxf>
      <border>
        <left/>
        <right/>
        <top/>
      </border>
    </dxf>
    <dxf>
      <border>
        <left/>
        <right/>
        <top/>
      </border>
    </dxf>
    <dxf>
      <fill>
        <patternFill patternType="solid">
          <fgColor indexed="64"/>
          <bgColor rgb="FF3366FF"/>
        </patternFill>
      </fill>
      <alignment horizontal="general" vertical="bottom" textRotation="0" wrapText="0" indent="0" justifyLastLine="0" shrinkToFit="0" readingOrder="0"/>
    </dxf>
    <dxf>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font>
        <sz val="11"/>
      </font>
    </dxf>
    <dxf>
      <font>
        <b/>
        <i val="0"/>
      </font>
    </dxf>
    <dxf>
      <border>
        <left style="thin">
          <color theme="0"/>
        </left>
        <right style="thin">
          <color theme="0"/>
        </right>
        <top style="thin">
          <color theme="0"/>
        </top>
        <bottom style="thin">
          <color theme="0"/>
        </bottom>
      </border>
    </dxf>
  </dxfs>
  <tableStyles count="1" defaultTableStyle="TableStyleMedium2" defaultPivotStyle="PivotStyleLight16">
    <tableStyle name="Velixo Slicer" pivot="0" table="0" count="10" xr9:uid="{30E4480D-FCDC-4234-BF2B-8C1014DECF8F}">
      <tableStyleElement type="wholeTable" dxfId="181"/>
      <tableStyleElement type="headerRow" dxfId="180"/>
    </tableStyle>
  </tableStyles>
  <colors>
    <mruColors>
      <color rgb="FF243260"/>
      <color rgb="FF243261"/>
      <color rgb="FF3366FF"/>
      <color rgb="FF3769FF"/>
      <color rgb="FFEEF6FF"/>
    </mruColors>
  </colors>
  <extLst>
    <ext xmlns:x14="http://schemas.microsoft.com/office/spreadsheetml/2009/9/main" uri="{46F421CA-312F-682f-3DD2-61675219B42D}">
      <x14:dxfs count="8">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theme="0"/>
          </font>
          <fill>
            <patternFill>
              <bgColor theme="4"/>
            </patternFill>
          </fill>
          <border>
            <left style="thin">
              <color theme="3"/>
            </left>
            <right style="thin">
              <color theme="3"/>
            </right>
            <top style="thin">
              <color theme="3"/>
            </top>
            <bottom style="thin">
              <color theme="3"/>
            </bottom>
          </border>
        </dxf>
        <dxf>
          <font>
            <color theme="0"/>
          </font>
          <fill>
            <patternFill>
              <bgColor theme="4"/>
            </patternFill>
          </fill>
          <border>
            <left style="thin">
              <color theme="3"/>
            </left>
            <right style="thin">
              <color theme="3"/>
            </right>
            <top style="thin">
              <color theme="3"/>
            </top>
            <bottom style="thin">
              <color theme="3"/>
            </bottom>
          </border>
        </dxf>
        <dxf>
          <border>
            <left style="thin">
              <color theme="3"/>
            </left>
            <right style="thin">
              <color theme="3"/>
            </right>
            <top style="thin">
              <color theme="3"/>
            </top>
            <bottom style="thin">
              <color theme="3"/>
            </bottom>
          </border>
        </dxf>
        <dxf>
          <border>
            <left style="thin">
              <color theme="3"/>
            </left>
            <right style="thin">
              <color theme="3"/>
            </right>
            <top style="thin">
              <color theme="3"/>
            </top>
            <bottom style="thin">
              <color theme="3"/>
            </bottom>
          </border>
        </dxf>
      </x14:dxfs>
    </ext>
    <ext xmlns:x14="http://schemas.microsoft.com/office/spreadsheetml/2009/9/main" uri="{EB79DEF2-80B8-43e5-95BD-54CBDDF9020C}">
      <x14:slicerStyles defaultSlicerStyle="SlicerStyleLight1">
        <x14:slicerStyle name="Velixo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[BC-AP-RT7 - AP Aging Summary by Vendors.xlsx]AP Aging Summary!PivotTable6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ysClr val="windowText" lastClr="000000">
                    <a:lumMod val="65000"/>
                    <a:lumOff val="35000"/>
                  </a:sysClr>
                </a:solidFill>
              </a:rPr>
              <a:t>% Overdue Amount by Aging Bucket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rgbClr val="2432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'AP Aging Summary'!$W$6</c:f>
              <c:strCache>
                <c:ptCount val="1"/>
                <c:pt idx="0">
                  <c:v>Total</c:v>
                </c:pt>
              </c:strCache>
            </c:strRef>
          </c:tx>
          <c:spPr>
            <a:solidFill>
              <a:srgbClr val="243261"/>
            </a:solidFill>
            <a:ln>
              <a:noFill/>
            </a:ln>
            <a:effectLst/>
          </c:spPr>
          <c:invertIfNegative val="0"/>
          <c:cat>
            <c:strRef>
              <c:f>'AP Aging Summary'!$V$7</c:f>
              <c:strCache>
                <c:ptCount val="1"/>
                <c:pt idx="0">
                  <c:v>Over 150 days</c:v>
                </c:pt>
              </c:strCache>
            </c:strRef>
          </c:cat>
          <c:val>
            <c:numRef>
              <c:f>'AP Aging Summary'!$W$7</c:f>
              <c:numCache>
                <c:formatCode>0.00%</c:formatCode>
                <c:ptCount val="1"/>
                <c:pt idx="0">
                  <c:v>1</c:v>
                </c:pt>
              </c:numCache>
            </c:numRef>
          </c:val>
          <c:extLst>
            <c:ext xmlns:c16="http://schemas.microsoft.com/office/drawing/2014/chart" uri="{C3380CC4-5D6E-409C-BE32-E72D297353CC}">
              <c16:uniqueId val="{00000002-7755-4339-B9EE-6A902624F4DD}"/>
            </c:ext>
          </c:extLst>
        </c:ser>
        <c:dLbls>
          <c:showLegendKey val="0"/>
          <c:showVal val="0"/>
          <c:showCatName val="0"/>
          <c:showSerName val="0"/>
          <c:showPercent val="0"/>
          <c:showBubbleSize val="0"/>
        </c:dLbls>
        <c:gapWidth val="219"/>
        <c:overlap val="-27"/>
        <c:axId val="1001373664"/>
        <c:axId val="1001374144"/>
      </c:barChart>
      <c:catAx>
        <c:axId val="1001373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001374144"/>
        <c:crosses val="autoZero"/>
        <c:auto val="1"/>
        <c:lblAlgn val="ctr"/>
        <c:lblOffset val="100"/>
        <c:noMultiLvlLbl val="0"/>
      </c:catAx>
      <c:valAx>
        <c:axId val="1001374144"/>
        <c:scaling>
          <c:orientation val="minMax"/>
          <c:max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1373664"/>
        <c:crosses val="autoZero"/>
        <c:crossBetween val="between"/>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[BC-AP-RT7 - AP Aging Summary by Vendors.xlsx]AP Aging Summary!PivotTable7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ysClr val="windowText" lastClr="000000">
                    <a:lumMod val="65000"/>
                    <a:lumOff val="35000"/>
                  </a:sysClr>
                </a:solidFill>
              </a:rPr>
              <a:t>Top 10 Overdue Amount by Vendors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'AP Aging Summary'!$W$18</c:f>
              <c:strCache>
                <c:ptCount val="1"/>
                <c:pt idx="0">
                  <c:v>Total</c:v>
                </c:pt>
              </c:strCache>
            </c:strRef>
          </c:tx>
          <c:spPr>
            <a:solidFill>
              <a:srgbClr val="243260"/>
            </a:solidFill>
            <a:ln>
              <a:noFill/>
            </a:ln>
            <a:effectLst/>
          </c:spPr>
          <c:invertIfNegative val="0"/>
          <c:cat>
            <c:strRef>
              <c:f>'AP Aging Summary'!$V$19:$V$23</c:f>
              <c:strCache>
                <c:ptCount val="5"/>
                <c:pt idx="0">
                  <c:v>40000 - Wide World Importers</c:v>
                </c:pt>
                <c:pt idx="1">
                  <c:v>50000 - Nod Publishers</c:v>
                </c:pt>
                <c:pt idx="2">
                  <c:v>30000 - Graphic Design Institute</c:v>
                </c:pt>
                <c:pt idx="3">
                  <c:v>20000 - First Up Consultants</c:v>
                </c:pt>
                <c:pt idx="4">
                  <c:v>10000 - Fabrikam, Inc.</c:v>
                </c:pt>
              </c:strCache>
            </c:strRef>
          </c:cat>
          <c:val>
            <c:numRef>
              <c:f>'AP Aging Summary'!$W$19:$W$23</c:f>
              <c:numCache>
                <c:formatCode>_(* #,##0.00_);_(* \(#,##0.00\);_(* ""\-""??_);_(@_)</c:formatCode>
                <c:ptCount val="5"/>
                <c:pt idx="0">
                  <c:v>13921.13</c:v>
                </c:pt>
                <c:pt idx="1">
                  <c:v>13217.880000000001</c:v>
                </c:pt>
                <c:pt idx="2">
                  <c:v>4273.5</c:v>
                </c:pt>
                <c:pt idx="3">
                  <c:v>3626.88</c:v>
                </c:pt>
                <c:pt idx="4">
                  <c:v>1267.5</c:v>
                </c:pt>
              </c:numCache>
            </c:numRef>
          </c:val>
          <c:extLst>
            <c:ext xmlns:c16="http://schemas.microsoft.com/office/drawing/2014/chart" uri="{C3380CC4-5D6E-409C-BE32-E72D297353CC}">
              <c16:uniqueId val="{00000000-2584-4204-87E3-9BAEC98F7684}"/>
            </c:ext>
          </c:extLst>
        </c:ser>
        <c:dLbls>
          <c:showLegendKey val="0"/>
          <c:showVal val="0"/>
          <c:showCatName val="0"/>
          <c:showSerName val="0"/>
          <c:showPercent val="0"/>
          <c:showBubbleSize val="0"/>
        </c:dLbls>
        <c:gapWidth val="150"/>
        <c:overlap val="100"/>
        <c:axId val="1537990975"/>
        <c:axId val="1537989055"/>
      </c:barChart>
      <c:catAx>
        <c:axId val="153799097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537989055"/>
        <c:crosses val="autoZero"/>
        <c:auto val="1"/>
        <c:lblAlgn val="ctr"/>
        <c:lblOffset val="1"/>
        <c:noMultiLvlLbl val="0"/>
      </c:catAx>
      <c:valAx>
        <c:axId val="1537989055"/>
        <c:scaling>
          <c:orientation val="minMax"/>
        </c:scaling>
        <c:delete val="1"/>
        <c:axPos val="t"/>
        <c:numFmt formatCode="General" sourceLinked="0"/>
        <c:majorTickMark val="out"/>
        <c:minorTickMark val="none"/>
        <c:tickLblPos val="nextTo"/>
        <c:crossAx val="153799097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[BC-AP-RT7 - AP Aging Summary by Vendors.xlsx]AP Aging Summary!PivotTable8</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ysClr val="windowText" lastClr="000000">
                    <a:lumMod val="65000"/>
                    <a:lumOff val="35000"/>
                  </a:sysClr>
                </a:solidFill>
                <a:effectLst/>
              </a:rPr>
              <a:t>Top 10 60+ days Overdue by Vendors</a:t>
            </a:r>
            <a:endParaRPr lang="en-US" sz="1400" b="1"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'AP Aging Summary'!$W$33</c:f>
              <c:strCache>
                <c:ptCount val="1"/>
                <c:pt idx="0">
                  <c:v>Total</c:v>
                </c:pt>
              </c:strCache>
            </c:strRef>
          </c:tx>
          <c:spPr>
            <a:solidFill>
              <a:srgbClr val="243260"/>
            </a:solidFill>
            <a:ln>
              <a:noFill/>
            </a:ln>
            <a:effectLst/>
          </c:spPr>
          <c:invertIfNegative val="0"/>
          <c:cat>
            <c:strRef>
              <c:f>'AP Aging Summary'!$V$34:$V$38</c:f>
              <c:strCache>
                <c:ptCount val="5"/>
                <c:pt idx="0">
                  <c:v>40000 - Wide World Importers</c:v>
                </c:pt>
                <c:pt idx="1">
                  <c:v>50000 - Nod Publishers</c:v>
                </c:pt>
                <c:pt idx="2">
                  <c:v>30000 - Graphic Design Institute</c:v>
                </c:pt>
                <c:pt idx="3">
                  <c:v>20000 - First Up Consultants</c:v>
                </c:pt>
                <c:pt idx="4">
                  <c:v>10000 - Fabrikam, Inc.</c:v>
                </c:pt>
              </c:strCache>
            </c:strRef>
          </c:cat>
          <c:val>
            <c:numRef>
              <c:f>'AP Aging Summary'!$W$34:$W$38</c:f>
              <c:numCache>
                <c:formatCode>_(* #,##0.00_);_(* \(#,##0.00\);_(* ""\-""??_);_(@_)</c:formatCode>
                <c:ptCount val="5"/>
                <c:pt idx="0">
                  <c:v>13921.13</c:v>
                </c:pt>
                <c:pt idx="1">
                  <c:v>13217.880000000001</c:v>
                </c:pt>
                <c:pt idx="2">
                  <c:v>4273.5</c:v>
                </c:pt>
                <c:pt idx="3">
                  <c:v>3626.88</c:v>
                </c:pt>
                <c:pt idx="4">
                  <c:v>1267.5</c:v>
                </c:pt>
              </c:numCache>
            </c:numRef>
          </c:val>
          <c:extLst>
            <c:ext xmlns:c16="http://schemas.microsoft.com/office/drawing/2014/chart" uri="{C3380CC4-5D6E-409C-BE32-E72D297353CC}">
              <c16:uniqueId val="{00000000-78A1-48CC-850E-5E5C095F0865}"/>
            </c:ext>
          </c:extLst>
        </c:ser>
        <c:dLbls>
          <c:showLegendKey val="0"/>
          <c:showVal val="0"/>
          <c:showCatName val="0"/>
          <c:showSerName val="0"/>
          <c:showPercent val="0"/>
          <c:showBubbleSize val="0"/>
        </c:dLbls>
        <c:gapWidth val="180"/>
        <c:axId val="595491632"/>
        <c:axId val="595494032"/>
      </c:barChart>
      <c:catAx>
        <c:axId val="59549163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mn-cs"/>
              </a:defRPr>
            </a:pPr>
            <a:endParaRPr lang="en-US"/>
          </a:p>
        </c:txPr>
        <c:crossAx val="595494032"/>
        <c:crosses val="autoZero"/>
        <c:auto val="0"/>
        <c:lblAlgn val="ctr"/>
        <c:lblOffset val="1"/>
        <c:noMultiLvlLbl val="0"/>
      </c:catAx>
      <c:valAx>
        <c:axId val="595494032"/>
        <c:scaling>
          <c:orientation val="minMax"/>
        </c:scaling>
        <c:delete val="1"/>
        <c:axPos val="t"/>
        <c:numFmt formatCode="_(* #,##0.00_);_(* \(#,##0.00\);_(* &quot;&quot;\-&quot;&quot;??_);_(@_)" sourceLinked="1"/>
        <c:majorTickMark val="out"/>
        <c:minorTickMark val="none"/>
        <c:tickLblPos val="nextTo"/>
        <c:crossAx val="5954916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55418</xdr:colOff>
      <xdr:row>4</xdr:row>
      <xdr:rowOff>0</xdr:rowOff>
    </xdr:from>
    <xdr:to>
      <xdr:col>25</xdr:col>
      <xdr:colOff>1143309</xdr:colOff>
      <xdr:row>18</xdr:row>
      <xdr:rowOff>37548</xdr:rowOff>
    </xdr:to>
    <xdr:graphicFrame macro="">
      <xdr:nvGraphicFramePr>
        <xdr:cNvPr id="4" name="Chart 3">
          <a:extLst>
            <a:ext uri="{FF2B5EF4-FFF2-40B4-BE49-F238E27FC236}">
              <a16:creationId xmlns:a16="http://schemas.microsoft.com/office/drawing/2014/main" id="{1F0CCBD8-E3AB-E3B7-342A-A0346975C9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59428</xdr:colOff>
      <xdr:row>18</xdr:row>
      <xdr:rowOff>48539</xdr:rowOff>
    </xdr:from>
    <xdr:to>
      <xdr:col>25</xdr:col>
      <xdr:colOff>1132456</xdr:colOff>
      <xdr:row>31</xdr:row>
      <xdr:rowOff>116125</xdr:rowOff>
    </xdr:to>
    <xdr:graphicFrame macro="">
      <xdr:nvGraphicFramePr>
        <xdr:cNvPr id="6" name="Chart 5">
          <a:extLst>
            <a:ext uri="{FF2B5EF4-FFF2-40B4-BE49-F238E27FC236}">
              <a16:creationId xmlns:a16="http://schemas.microsoft.com/office/drawing/2014/main" id="{20D11A69-826A-E16F-E819-2DD8F598BA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59169</xdr:colOff>
      <xdr:row>31</xdr:row>
      <xdr:rowOff>124538</xdr:rowOff>
    </xdr:from>
    <xdr:to>
      <xdr:col>25</xdr:col>
      <xdr:colOff>1125614</xdr:colOff>
      <xdr:row>45</xdr:row>
      <xdr:rowOff>11483</xdr:rowOff>
    </xdr:to>
    <xdr:graphicFrame macro="">
      <xdr:nvGraphicFramePr>
        <xdr:cNvPr id="9" name="Chart 8">
          <a:extLst>
            <a:ext uri="{FF2B5EF4-FFF2-40B4-BE49-F238E27FC236}">
              <a16:creationId xmlns:a16="http://schemas.microsoft.com/office/drawing/2014/main" id="{11613989-00E5-85CD-A435-C2D6F91FAF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19</xdr:col>
      <xdr:colOff>352425</xdr:colOff>
      <xdr:row>0</xdr:row>
      <xdr:rowOff>47625</xdr:rowOff>
    </xdr:from>
    <xdr:to>
      <xdr:col>24</xdr:col>
      <xdr:colOff>628371</xdr:colOff>
      <xdr:row>2</xdr:row>
      <xdr:rowOff>76657</xdr:rowOff>
    </xdr:to>
    <xdr:pic>
      <xdr:nvPicPr>
        <xdr:cNvPr id="5" name="Picture 4">
          <a:extLst>
            <a:ext uri="{FF2B5EF4-FFF2-40B4-BE49-F238E27FC236}">
              <a16:creationId xmlns:a16="http://schemas.microsoft.com/office/drawing/2014/main" id="{DAE6EE5D-7F7D-4D89-8FB8-96777A3EB52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287125" y="47625"/>
          <a:ext cx="2045635" cy="524332"/>
        </a:xfrm>
        <a:prstGeom prst="rect">
          <a:avLst/>
        </a:prstGeom>
      </xdr:spPr>
    </xdr:pic>
    <xdr:clientData/>
  </xdr:twoCellAnchor>
  <xdr:twoCellAnchor editAs="oneCell">
    <xdr:from>
      <xdr:col>7</xdr:col>
      <xdr:colOff>47625</xdr:colOff>
      <xdr:row>0</xdr:row>
      <xdr:rowOff>104776</xdr:rowOff>
    </xdr:from>
    <xdr:to>
      <xdr:col>18</xdr:col>
      <xdr:colOff>104775</xdr:colOff>
      <xdr:row>3</xdr:row>
      <xdr:rowOff>142875</xdr:rowOff>
    </xdr:to>
    <mc:AlternateContent xmlns:mc="http://schemas.openxmlformats.org/markup-compatibility/2006" xmlns:a14="http://schemas.microsoft.com/office/drawing/2010/main">
      <mc:Choice Requires="a14">
        <xdr:graphicFrame macro="">
          <xdr:nvGraphicFramePr>
            <xdr:cNvPr id="3" name="AP Impact">
              <a:extLst>
                <a:ext uri="{FF2B5EF4-FFF2-40B4-BE49-F238E27FC236}">
                  <a16:creationId xmlns:a16="http://schemas.microsoft.com/office/drawing/2014/main" id="{EEB301EC-3EC0-CF37-813D-2F3E19B13903}"/>
                </a:ext>
              </a:extLst>
            </xdr:cNvPr>
            <xdr:cNvGraphicFramePr/>
          </xdr:nvGraphicFramePr>
          <xdr:xfrm>
            <a:off x="0" y="0"/>
            <a:ext cx="0" cy="0"/>
          </xdr:xfrm>
          <a:graphic>
            <a:graphicData uri="http://schemas.microsoft.com/office/drawing/2010/slicer">
              <sle:slicer xmlns:sle="http://schemas.microsoft.com/office/drawing/2010/slicer" name="AP Impact"/>
            </a:graphicData>
          </a:graphic>
        </xdr:graphicFrame>
      </mc:Choice>
      <mc:Fallback xmlns="">
        <xdr:sp macro="" textlink="">
          <xdr:nvSpPr>
            <xdr:cNvPr id="0" name=""/>
            <xdr:cNvSpPr>
              <a:spLocks noTextEdit="1"/>
            </xdr:cNvSpPr>
          </xdr:nvSpPr>
          <xdr:spPr>
            <a:xfrm>
              <a:off x="8191500" y="104776"/>
              <a:ext cx="1943100" cy="7334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2</xdr:row>
      <xdr:rowOff>57150</xdr:rowOff>
    </xdr:from>
    <xdr:to>
      <xdr:col>12</xdr:col>
      <xdr:colOff>788335</xdr:colOff>
      <xdr:row>4</xdr:row>
      <xdr:rowOff>19507</xdr:rowOff>
    </xdr:to>
    <xdr:pic>
      <xdr:nvPicPr>
        <xdr:cNvPr id="2" name="Picture 1">
          <a:extLst>
            <a:ext uri="{FF2B5EF4-FFF2-40B4-BE49-F238E27FC236}">
              <a16:creationId xmlns:a16="http://schemas.microsoft.com/office/drawing/2014/main" id="{759A0BDD-96F7-43A7-A3AC-039C9ED18D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82375" y="57150"/>
          <a:ext cx="2045635" cy="5243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638175</xdr:colOff>
      <xdr:row>0</xdr:row>
      <xdr:rowOff>57150</xdr:rowOff>
    </xdr:from>
    <xdr:to>
      <xdr:col>13</xdr:col>
      <xdr:colOff>514071</xdr:colOff>
      <xdr:row>3</xdr:row>
      <xdr:rowOff>19507</xdr:rowOff>
    </xdr:to>
    <xdr:pic>
      <xdr:nvPicPr>
        <xdr:cNvPr id="2" name="Picture 1">
          <a:extLst>
            <a:ext uri="{FF2B5EF4-FFF2-40B4-BE49-F238E27FC236}">
              <a16:creationId xmlns:a16="http://schemas.microsoft.com/office/drawing/2014/main" id="{64AF61EC-594B-4E4B-B0D7-2BE716DAE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63325" y="57150"/>
          <a:ext cx="2047596" cy="5243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647700</xdr:colOff>
      <xdr:row>0</xdr:row>
      <xdr:rowOff>66675</xdr:rowOff>
    </xdr:from>
    <xdr:to>
      <xdr:col>10</xdr:col>
      <xdr:colOff>521635</xdr:colOff>
      <xdr:row>2</xdr:row>
      <xdr:rowOff>95707</xdr:rowOff>
    </xdr:to>
    <xdr:pic>
      <xdr:nvPicPr>
        <xdr:cNvPr id="2" name="Picture 1">
          <a:extLst>
            <a:ext uri="{FF2B5EF4-FFF2-40B4-BE49-F238E27FC236}">
              <a16:creationId xmlns:a16="http://schemas.microsoft.com/office/drawing/2014/main" id="{691A824C-E714-457E-A01A-ACAEFF47FB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975" y="66675"/>
          <a:ext cx="2045635" cy="5243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jun Talle" refreshedDate="45945.719503819448" createdVersion="8" refreshedVersion="8" minRefreshableVersion="3" recordCount="209" xr:uid="{BF9843F1-F2B3-4489-8A2A-4176784B18E0}">
  <cacheSource type="worksheet">
    <worksheetSource name="AP_AgingDetail"/>
  </cacheSource>
  <cacheFields count="27">
    <cacheField name="Vendor ID" numFmtId="0">
      <sharedItems/>
    </cacheField>
    <cacheField name="Vendor name" numFmtId="0">
      <sharedItems/>
    </cacheField>
    <cacheField name="Document no." numFmtId="0">
      <sharedItems count="209">
        <s v="108001"/>
        <s v="108002"/>
        <s v="108003"/>
        <s v="108004"/>
        <s v="108005"/>
        <s v="108006"/>
        <s v="108007"/>
        <s v="108008"/>
        <s v="108009"/>
        <s v="108010"/>
        <s v="108011"/>
        <s v="108012"/>
        <s v="108013"/>
        <s v="108014"/>
        <s v="108015"/>
        <s v="108016"/>
        <s v="108017"/>
        <s v="108018"/>
        <s v="108019"/>
        <s v="108020"/>
        <s v="108021"/>
        <s v="108022"/>
        <s v="108023"/>
        <s v="108024"/>
        <s v="108025"/>
        <s v="108026"/>
        <s v="108027"/>
        <s v="108028"/>
        <s v="108029"/>
        <s v="108030"/>
        <s v="108031"/>
        <s v="108032"/>
        <s v="108033"/>
        <s v="108034"/>
        <s v="108035"/>
        <s v="108036"/>
        <s v="108037"/>
        <s v="108038"/>
        <s v="108039"/>
        <s v="108040"/>
        <s v="108041"/>
        <s v="108042"/>
        <s v="108043"/>
        <s v="108044"/>
        <s v="108045"/>
        <s v="108046"/>
        <s v="108047"/>
        <s v="108048"/>
        <s v="108049"/>
        <s v="108050"/>
        <s v="108051"/>
        <s v="108052"/>
        <s v="108053"/>
        <s v="108054"/>
        <s v="108055"/>
        <s v="108056"/>
        <s v="108057"/>
        <s v="108058"/>
        <s v="108059"/>
        <s v="108060"/>
        <s v="108061"/>
        <s v="108062"/>
        <s v="108063"/>
        <s v="108064"/>
        <s v="108065"/>
        <s v="108066"/>
        <s v="108067"/>
        <s v="108068"/>
        <s v="108069"/>
        <s v="108070"/>
        <s v="108071"/>
        <s v="108072"/>
        <s v="108073"/>
        <s v="108074"/>
        <s v="108075"/>
        <s v="108076"/>
        <s v="108077"/>
        <s v="108078"/>
        <s v="108079"/>
        <s v="108080"/>
        <s v="108081"/>
        <s v="108082"/>
        <s v="108083"/>
        <s v="108084"/>
        <s v="108085"/>
        <s v="108086"/>
        <s v="108087"/>
        <s v="108088"/>
        <s v="108089"/>
        <s v="108090"/>
        <s v="108091"/>
        <s v="108092"/>
        <s v="108093"/>
        <s v="108094"/>
        <s v="108095"/>
        <s v="108096"/>
        <s v="108097"/>
        <s v="108098"/>
        <s v="108099"/>
        <s v="108100"/>
        <s v="108101"/>
        <s v="108102"/>
        <s v="108103"/>
        <s v="108104"/>
        <s v="108105"/>
        <s v="108106"/>
        <s v="108107"/>
        <s v="108108"/>
        <s v="108109"/>
        <s v="108110"/>
        <s v="108111"/>
        <s v="108112"/>
        <s v="108113"/>
        <s v="108114"/>
        <s v="108115"/>
        <s v="108116"/>
        <s v="108117"/>
        <s v="108118"/>
        <s v="108119"/>
        <s v="108120"/>
        <s v="108121"/>
        <s v="108122"/>
        <s v="108123"/>
        <s v="108124"/>
        <s v="108125"/>
        <s v="108126"/>
        <s v="108127"/>
        <s v="108128"/>
        <s v="108129"/>
        <s v="108130"/>
        <s v="108131"/>
        <s v="108132"/>
        <s v="108133"/>
        <s v="108134"/>
        <s v="108135"/>
        <s v="108136"/>
        <s v="108137"/>
        <s v="108138"/>
        <s v="108139"/>
        <s v="108140"/>
        <s v="108141"/>
        <s v="108142"/>
        <s v="108143"/>
        <s v="108144"/>
        <s v="108145"/>
        <s v="108146"/>
        <s v="108147"/>
        <s v="108148"/>
        <s v="108149"/>
        <s v="108150"/>
        <s v="108151"/>
        <s v="108152"/>
        <s v="108153"/>
        <s v="108154"/>
        <s v="108155"/>
        <s v="108156"/>
        <s v="108157"/>
        <s v="108158"/>
        <s v="108159"/>
        <s v="108160"/>
        <s v="108161"/>
        <s v="108162"/>
        <s v="108163"/>
        <s v="108164"/>
        <s v="108165"/>
        <s v="108166"/>
        <s v="108167"/>
        <s v="108168"/>
        <s v="108169"/>
        <s v="108170"/>
        <s v="108171"/>
        <s v="108172"/>
        <s v="108173"/>
        <s v="108174"/>
        <s v="108175"/>
        <s v="108176"/>
        <s v="108177"/>
        <s v="108178"/>
        <s v="108179"/>
        <s v="108180"/>
        <s v="108181"/>
        <s v="108182"/>
        <s v="108183"/>
        <s v="108184"/>
        <s v="108185"/>
        <s v="108186"/>
        <s v="108187"/>
        <s v="108188"/>
        <s v="108189"/>
        <s v="108190"/>
        <s v="108191"/>
        <s v="108192"/>
        <s v="108193"/>
        <s v="108194"/>
        <s v="108195"/>
        <s v="108196"/>
        <s v="108197"/>
        <s v="108198"/>
        <s v="108199"/>
        <s v="108200"/>
        <s v="108201"/>
        <s v="108202"/>
        <s v="108203"/>
        <s v="108204"/>
        <s v="108205"/>
        <s v="108206"/>
        <s v="108207"/>
        <s v="108208"/>
        <s v="109001"/>
      </sharedItems>
    </cacheField>
    <cacheField name="Document date" numFmtId="14">
      <sharedItems/>
    </cacheField>
    <cacheField name="Posting date" numFmtId="14">
      <sharedItems/>
    </cacheField>
    <cacheField name="Due date" numFmtId="14">
      <sharedItems/>
    </cacheField>
    <cacheField name="Amount" numFmtId="44">
      <sharedItems containsSemiMixedTypes="0" containsString="0" containsNumber="1" minValue="-11398.5" maxValue="125"/>
    </cacheField>
    <cacheField name="Payment amount" numFmtId="44">
      <sharedItems containsSemiMixedTypes="0" containsString="0" containsNumber="1" minValue="0" maxValue="11398.5"/>
    </cacheField>
    <cacheField name="Aging balance" numFmtId="44">
      <sharedItems containsSemiMixedTypes="0" containsString="0" containsNumber="1" minValue="-11398.5" maxValue="125"/>
    </cacheField>
    <cacheField name="Dimension set ID" numFmtId="0">
      <sharedItems containsSemiMixedTypes="0" containsString="0" containsNumber="1" containsInteger="1" minValue="3" maxValue="6"/>
    </cacheField>
    <cacheField name="Days passed" numFmtId="169">
      <sharedItems containsSemiMixedTypes="0" containsString="0" containsNumber="1" containsInteger="1" minValue="210" maxValue="1095"/>
    </cacheField>
    <cacheField name="Aging bucket" numFmtId="164">
      <sharedItems count="7">
        <s v="Over 150 days"/>
        <s v="Over 120 days" u="1"/>
        <s v="91 - 120 days" u="1"/>
        <s v="61 - 90 days" u="1"/>
        <s v="31 - 60 days" u="1"/>
        <s v="1 - 30 days" u="1"/>
        <s v="Current" u="1"/>
      </sharedItems>
    </cacheField>
    <cacheField name="% of aging per vendor" numFmtId="10">
      <sharedItems containsSemiMixedTypes="0" containsString="0" containsNumber="1" minValue="-3.4464884418563616E-2" maxValue="1"/>
    </cacheField>
    <cacheField name="% per aging bucket" numFmtId="10">
      <sharedItems containsSemiMixedTypes="0" containsString="0" containsNumber="1" minValue="-3.4428726889028502E-3" maxValue="0.31394867475567312"/>
    </cacheField>
    <cacheField name="Vendor" numFmtId="0">
      <sharedItems count="45">
        <s v="20000 - First Up Consultants"/>
        <s v="30000 - Graphic Design Institute"/>
        <s v="50000 - Nod Publishers"/>
        <s v="40000 - Wide World Importers"/>
        <s v="10000 - Fabrikam, Inc."/>
        <s v="AAVENDOR - Goto Vendor Inc" u="1"/>
        <s v="ACITAISYST - Acitai Systems - Computer Services For Business" u="1"/>
        <s v="AEROCOREBE - Aerocorebe Travel Agency Corporation" u="1"/>
        <s v="ASARHARD - Asar Hardware Limited" u="1"/>
        <s v="ATDSECUR - ATD Security Services, Inc." u="1"/>
        <s v="AVIANCE - Aviance Airline Cargo" u="1"/>
        <s v="FEDEX - FedEx" u="1"/>
        <s v="GOODMAN - Goodman Dry Cleaners" u="1"/>
        <s v="SNONIXIS - Nixis Sports Equipment" u="1"/>
        <s v="VEREZON - Verezon Telecom" u="1"/>
        <s v="ADPSERVICE - Automatic Data Processing Inc." u="1"/>
        <s v="BETAAIR - Beta Air Lines" u="1"/>
        <s v="CONHOMED - Home Depot - Bellevue" u="1"/>
        <s v="EBLUECROSS - Empire BlueCross BlueShield" u="1"/>
        <s v="EP00000002 - Maxwell Baker" u="1"/>
        <s v="EP000000C1 - Jane Doe" u="1"/>
        <s v="OFFICEMAX - Office Maximum" u="1"/>
        <s v="PROTAXSERV - Proffi Tax Services" u="1"/>
        <s v="PUREWATER - Pure Drinking Water" u="1"/>
        <s v="TRANSIT - Transit Transport" u="1"/>
        <s v="WIDSUPPLY - Widget Supply Company - ACH" u="1"/>
        <s v="EDPOWER - Edison Power" u="1"/>
        <s v="RIVERBUILD - Riverbuild West Rental Offices" u="1"/>
        <s v="BLUELINE - Blueline Advertisements" u="1"/>
        <s v="PAROGON - Parogon Office Cleaning" u="1"/>
        <s v="IRSGOV - Internal Revenue Service USA" u="1"/>
        <s v="TAXNYSTATE - NYS Department of Taxation and Finance" u="1"/>
        <s v="ELEEMPEROR - Emperor Office Equipment" u="1"/>
        <s v="FOODWESTER - Westerly Good Foods" u="1"/>
        <s v="ELEEASTCOM - East COM Electronic Supplies" u="1"/>
        <s v="ELEMCCOVER - McCovern Computers" u="1"/>
        <s v="CONNETJENN - Net Jenn Toy Development" u="1"/>
        <s v="CONXIAN - XIANGTAN Apparel" u="1"/>
        <s v="CONDEWSUP - Dewsoft Toy Supply" u="1"/>
        <s v="CONGOODTOL - Good Hardware Pte., Ltd." u="1"/>
        <s v="CONPERIPH - Periphery Distribution Co." u="1"/>
        <s v="INDGLOBAL - Global Industrial Tools" u="1"/>
        <s v="INDEXILES - Exiles Indsysteme" u="1"/>
        <s v="INDICHICO - ICHICO Electronics Industry Co." u="1"/>
        <s v="USCUSTOMS - US Customs" u="1"/>
      </sharedItems>
    </cacheField>
    <cacheField name="AP Impact" numFmtId="10">
      <sharedItems count="2">
        <s v="Decrease"/>
        <s v="Increase"/>
      </sharedItems>
    </cacheField>
    <cacheField name="Over 60 days" numFmtId="10">
      <sharedItems count="4">
        <s v="Yes"/>
        <s v="No" u="1"/>
        <b v="0" u="1"/>
        <b v="1" u="1"/>
      </sharedItems>
    </cacheField>
    <cacheField name="Grand Total" numFmtId="0">
      <sharedItems containsNonDate="0" containsString="0" containsBlank="1" count="1">
        <m/>
      </sharedItems>
    </cacheField>
    <cacheField name="Area" numFmtId="44">
      <sharedItems/>
    </cacheField>
    <cacheField name="Business Group" numFmtId="44">
      <sharedItems/>
    </cacheField>
    <cacheField name="Customer Group" numFmtId="44">
      <sharedItems/>
    </cacheField>
    <cacheField name="Customer" numFmtId="44">
      <sharedItems/>
    </cacheField>
    <cacheField name="Department" numFmtId="44">
      <sharedItems/>
    </cacheField>
    <cacheField name="Purchaser" numFmtId="44">
      <sharedItems/>
    </cacheField>
    <cacheField name="Sales campaign" numFmtId="44">
      <sharedItems/>
    </cacheField>
    <cacheField name="Salesperson" numFmtId="44">
      <sharedItems/>
    </cacheField>
    <cacheField name="ModAgingBalance" numFmtId="0" formula="'Aging balance'*-1" databaseField="0"/>
  </cacheFields>
  <extLst>
    <ext xmlns:x14="http://schemas.microsoft.com/office/spreadsheetml/2009/9/main" uri="{725AE2AE-9491-48be-B2B4-4EB974FC3084}">
      <x14:pivotCacheDefinition pivotCacheId="83824063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9">
  <r>
    <s v="20000"/>
    <s v="First Up Consultants"/>
    <x v="0"/>
    <s v="2023-01-01"/>
    <s v="2023-01-01"/>
    <s v="2023-01-01"/>
    <n v="-2533"/>
    <n v="2533"/>
    <n v="0"/>
    <n v="4"/>
    <n v="1095"/>
    <x v="0"/>
    <n v="0"/>
    <n v="0"/>
    <x v="0"/>
    <x v="0"/>
    <x v="0"/>
    <x v="0"/>
    <s v="40"/>
    <s v=""/>
    <s v=""/>
    <s v=""/>
    <s v=""/>
    <s v=""/>
    <s v=""/>
    <s v=""/>
  </r>
  <r>
    <s v="30000"/>
    <s v="Graphic Design Institute"/>
    <x v="1"/>
    <s v="2023-01-01"/>
    <s v="2023-01-01"/>
    <s v="2023-01-01"/>
    <n v="-1097.5"/>
    <n v="1097.5"/>
    <n v="0"/>
    <n v="6"/>
    <n v="1095"/>
    <x v="0"/>
    <n v="0"/>
    <n v="0"/>
    <x v="1"/>
    <x v="0"/>
    <x v="0"/>
    <x v="0"/>
    <s v="30"/>
    <s v=""/>
    <s v=""/>
    <s v=""/>
    <s v=""/>
    <s v=""/>
    <s v=""/>
    <s v=""/>
  </r>
  <r>
    <s v="50000"/>
    <s v="Nod Publishers"/>
    <x v="2"/>
    <s v="2023-01-01"/>
    <s v="2023-01-01"/>
    <s v="2023-01-01"/>
    <n v="-360.38"/>
    <n v="360.38"/>
    <n v="0"/>
    <n v="4"/>
    <n v="1095"/>
    <x v="0"/>
    <n v="0"/>
    <n v="0"/>
    <x v="2"/>
    <x v="0"/>
    <x v="0"/>
    <x v="0"/>
    <s v="40"/>
    <s v=""/>
    <s v=""/>
    <s v=""/>
    <s v=""/>
    <s v=""/>
    <s v=""/>
    <s v=""/>
  </r>
  <r>
    <s v="40000"/>
    <s v="Wide World Importers"/>
    <x v="3"/>
    <s v="2023-01-01"/>
    <s v="2023-01-01"/>
    <s v="2023-01-01"/>
    <n v="-278"/>
    <n v="278"/>
    <n v="0"/>
    <n v="5"/>
    <n v="1095"/>
    <x v="0"/>
    <n v="0"/>
    <n v="0"/>
    <x v="3"/>
    <x v="0"/>
    <x v="0"/>
    <x v="0"/>
    <s v="40"/>
    <s v="HOME"/>
    <s v=""/>
    <s v=""/>
    <s v=""/>
    <s v=""/>
    <s v=""/>
    <s v=""/>
  </r>
  <r>
    <s v="50000"/>
    <s v="Nod Publishers"/>
    <x v="4"/>
    <s v="2023-01-01"/>
    <s v="2023-01-01"/>
    <s v="2023-01-01"/>
    <n v="-1218.75"/>
    <n v="1218.75"/>
    <n v="0"/>
    <n v="4"/>
    <n v="1095"/>
    <x v="0"/>
    <n v="0"/>
    <n v="0"/>
    <x v="2"/>
    <x v="0"/>
    <x v="0"/>
    <x v="0"/>
    <s v="40"/>
    <s v=""/>
    <s v=""/>
    <s v=""/>
    <s v=""/>
    <s v=""/>
    <s v=""/>
    <s v=""/>
  </r>
  <r>
    <s v="40000"/>
    <s v="Wide World Importers"/>
    <x v="5"/>
    <s v="2023-01-01"/>
    <s v="2023-01-01"/>
    <s v="2023-01-01"/>
    <n v="-243.75"/>
    <n v="243.75"/>
    <n v="0"/>
    <n v="5"/>
    <n v="1095"/>
    <x v="0"/>
    <n v="0"/>
    <n v="0"/>
    <x v="3"/>
    <x v="0"/>
    <x v="0"/>
    <x v="0"/>
    <s v="40"/>
    <s v="HOME"/>
    <s v=""/>
    <s v=""/>
    <s v=""/>
    <s v=""/>
    <s v=""/>
    <s v=""/>
  </r>
  <r>
    <s v="10000"/>
    <s v="Fabrikam, Inc."/>
    <x v="6"/>
    <s v="2023-01-01"/>
    <s v="2023-01-01"/>
    <s v="2023-01-01"/>
    <n v="-390"/>
    <n v="390"/>
    <n v="0"/>
    <n v="3"/>
    <n v="1095"/>
    <x v="0"/>
    <n v="0"/>
    <n v="0"/>
    <x v="4"/>
    <x v="0"/>
    <x v="0"/>
    <x v="0"/>
    <s v="70"/>
    <s v="INDUSTRIAL"/>
    <s v=""/>
    <s v=""/>
    <s v=""/>
    <s v=""/>
    <s v="SUMMER"/>
    <s v=""/>
  </r>
  <r>
    <s v="20000"/>
    <s v="First Up Consultants"/>
    <x v="7"/>
    <s v="2023-01-01"/>
    <s v="2023-01-01"/>
    <s v="2023-01-01"/>
    <n v="-1201.25"/>
    <n v="1201.25"/>
    <n v="0"/>
    <n v="4"/>
    <n v="1095"/>
    <x v="0"/>
    <n v="0"/>
    <n v="0"/>
    <x v="0"/>
    <x v="0"/>
    <x v="0"/>
    <x v="0"/>
    <s v="40"/>
    <s v=""/>
    <s v=""/>
    <s v=""/>
    <s v=""/>
    <s v=""/>
    <s v=""/>
    <s v=""/>
  </r>
  <r>
    <s v="40000"/>
    <s v="Wide World Importers"/>
    <x v="8"/>
    <s v="2023-01-01"/>
    <s v="2023-01-01"/>
    <s v="2023-01-01"/>
    <n v="-240.25"/>
    <n v="240.25"/>
    <n v="0"/>
    <n v="5"/>
    <n v="1095"/>
    <x v="0"/>
    <n v="0"/>
    <n v="0"/>
    <x v="3"/>
    <x v="0"/>
    <x v="0"/>
    <x v="0"/>
    <s v="40"/>
    <s v="HOME"/>
    <s v=""/>
    <s v=""/>
    <s v=""/>
    <s v=""/>
    <s v=""/>
    <s v=""/>
  </r>
  <r>
    <s v="20000"/>
    <s v="First Up Consultants"/>
    <x v="9"/>
    <s v="2023-01-01"/>
    <s v="2023-01-01"/>
    <s v="2023-01-01"/>
    <n v="-360.38"/>
    <n v="360.38"/>
    <n v="0"/>
    <n v="4"/>
    <n v="1095"/>
    <x v="0"/>
    <n v="0"/>
    <n v="0"/>
    <x v="0"/>
    <x v="0"/>
    <x v="0"/>
    <x v="0"/>
    <s v="40"/>
    <s v=""/>
    <s v=""/>
    <s v=""/>
    <s v=""/>
    <s v=""/>
    <s v=""/>
    <s v=""/>
  </r>
  <r>
    <s v="10000"/>
    <s v="Fabrikam, Inc."/>
    <x v="10"/>
    <s v="2023-01-01"/>
    <s v="2023-01-01"/>
    <s v="2023-01-01"/>
    <n v="-480.5"/>
    <n v="480.5"/>
    <n v="0"/>
    <n v="3"/>
    <n v="1095"/>
    <x v="0"/>
    <n v="0"/>
    <n v="0"/>
    <x v="4"/>
    <x v="0"/>
    <x v="0"/>
    <x v="0"/>
    <s v="70"/>
    <s v="INDUSTRIAL"/>
    <s v=""/>
    <s v=""/>
    <s v=""/>
    <s v=""/>
    <s v="SUMMER"/>
    <s v=""/>
  </r>
  <r>
    <s v="50000"/>
    <s v="Nod Publishers"/>
    <x v="11"/>
    <s v="2023-11-01"/>
    <s v="2023-11-01"/>
    <s v="2023-11-01"/>
    <n v="-4420"/>
    <n v="4420"/>
    <n v="0"/>
    <n v="4"/>
    <n v="791"/>
    <x v="0"/>
    <n v="0"/>
    <n v="0"/>
    <x v="2"/>
    <x v="0"/>
    <x v="0"/>
    <x v="0"/>
    <s v="40"/>
    <s v=""/>
    <s v=""/>
    <s v=""/>
    <s v=""/>
    <s v=""/>
    <s v=""/>
    <s v=""/>
  </r>
  <r>
    <s v="40000"/>
    <s v="Wide World Importers"/>
    <x v="12"/>
    <s v="2023-09-01"/>
    <s v="2023-09-01"/>
    <s v="2023-09-01"/>
    <n v="-4100"/>
    <n v="4100"/>
    <n v="0"/>
    <n v="5"/>
    <n v="852"/>
    <x v="0"/>
    <n v="0"/>
    <n v="0"/>
    <x v="3"/>
    <x v="0"/>
    <x v="0"/>
    <x v="0"/>
    <s v="40"/>
    <s v="HOME"/>
    <s v=""/>
    <s v=""/>
    <s v=""/>
    <s v=""/>
    <s v=""/>
    <s v=""/>
  </r>
  <r>
    <s v="40000"/>
    <s v="Wide World Importers"/>
    <x v="13"/>
    <s v="2023-12-01"/>
    <s v="2023-12-01"/>
    <s v="2023-12-01"/>
    <n v="-10968.75"/>
    <n v="10968.75"/>
    <n v="0"/>
    <n v="5"/>
    <n v="761"/>
    <x v="0"/>
    <n v="0"/>
    <n v="0"/>
    <x v="3"/>
    <x v="0"/>
    <x v="0"/>
    <x v="0"/>
    <s v="40"/>
    <s v="HOME"/>
    <s v=""/>
    <s v=""/>
    <s v=""/>
    <s v=""/>
    <s v=""/>
    <s v=""/>
  </r>
  <r>
    <s v="40000"/>
    <s v="Wide World Importers"/>
    <x v="14"/>
    <s v="2023-12-01"/>
    <s v="2023-12-01"/>
    <s v="2023-12-01"/>
    <n v="-3363.5"/>
    <n v="3363.5"/>
    <n v="0"/>
    <n v="5"/>
    <n v="761"/>
    <x v="0"/>
    <n v="0"/>
    <n v="0"/>
    <x v="3"/>
    <x v="0"/>
    <x v="0"/>
    <x v="0"/>
    <s v="40"/>
    <s v="HOME"/>
    <s v=""/>
    <s v=""/>
    <s v=""/>
    <s v=""/>
    <s v=""/>
    <s v=""/>
  </r>
  <r>
    <s v="30000"/>
    <s v="Graphic Design Institute"/>
    <x v="15"/>
    <s v="2023-12-01"/>
    <s v="2023-12-01"/>
    <s v="2023-12-01"/>
    <n v="-3536"/>
    <n v="3536"/>
    <n v="0"/>
    <n v="6"/>
    <n v="761"/>
    <x v="0"/>
    <n v="0"/>
    <n v="0"/>
    <x v="1"/>
    <x v="0"/>
    <x v="0"/>
    <x v="0"/>
    <s v="30"/>
    <s v=""/>
    <s v=""/>
    <s v=""/>
    <s v=""/>
    <s v=""/>
    <s v=""/>
    <s v=""/>
  </r>
  <r>
    <s v="20000"/>
    <s v="First Up Consultants"/>
    <x v="16"/>
    <s v="2023-01-08"/>
    <s v="2023-01-08"/>
    <s v="2023-01-08"/>
    <n v="-1210"/>
    <n v="1210"/>
    <n v="0"/>
    <n v="4"/>
    <n v="1088"/>
    <x v="0"/>
    <n v="0"/>
    <n v="0"/>
    <x v="0"/>
    <x v="0"/>
    <x v="0"/>
    <x v="0"/>
    <s v="40"/>
    <s v=""/>
    <s v=""/>
    <s v=""/>
    <s v=""/>
    <s v=""/>
    <s v=""/>
    <s v=""/>
  </r>
  <r>
    <s v="40000"/>
    <s v="Wide World Importers"/>
    <x v="17"/>
    <s v="2023-01-08"/>
    <s v="2023-01-08"/>
    <s v="2023-01-08"/>
    <n v="-2050"/>
    <n v="2050"/>
    <n v="0"/>
    <n v="5"/>
    <n v="1088"/>
    <x v="0"/>
    <n v="0"/>
    <n v="0"/>
    <x v="3"/>
    <x v="0"/>
    <x v="0"/>
    <x v="0"/>
    <s v="40"/>
    <s v="HOME"/>
    <s v=""/>
    <s v=""/>
    <s v=""/>
    <s v=""/>
    <s v=""/>
    <s v=""/>
  </r>
  <r>
    <s v="30000"/>
    <s v="Graphic Design Institute"/>
    <x v="18"/>
    <s v="2023-01-09"/>
    <s v="2023-01-09"/>
    <s v="2023-01-09"/>
    <n v="-672.7"/>
    <n v="672.7"/>
    <n v="0"/>
    <n v="6"/>
    <n v="1087"/>
    <x v="0"/>
    <n v="0"/>
    <n v="0"/>
    <x v="1"/>
    <x v="0"/>
    <x v="0"/>
    <x v="0"/>
    <s v="30"/>
    <s v=""/>
    <s v=""/>
    <s v=""/>
    <s v=""/>
    <s v=""/>
    <s v=""/>
    <s v=""/>
  </r>
  <r>
    <s v="20000"/>
    <s v="First Up Consultants"/>
    <x v="19"/>
    <s v="2023-01-10"/>
    <s v="2023-01-10"/>
    <s v="2023-01-10"/>
    <n v="-720.75"/>
    <n v="720.75"/>
    <n v="0"/>
    <n v="4"/>
    <n v="1086"/>
    <x v="0"/>
    <n v="0"/>
    <n v="0"/>
    <x v="0"/>
    <x v="0"/>
    <x v="0"/>
    <x v="0"/>
    <s v="40"/>
    <s v=""/>
    <s v=""/>
    <s v=""/>
    <s v=""/>
    <s v=""/>
    <s v=""/>
    <s v=""/>
  </r>
  <r>
    <s v="50000"/>
    <s v="Nod Publishers"/>
    <x v="20"/>
    <s v="2023-01-11"/>
    <s v="2023-01-11"/>
    <s v="2023-01-11"/>
    <n v="-1455.5"/>
    <n v="1455.5"/>
    <n v="0"/>
    <n v="4"/>
    <n v="1085"/>
    <x v="0"/>
    <n v="0"/>
    <n v="0"/>
    <x v="2"/>
    <x v="0"/>
    <x v="0"/>
    <x v="0"/>
    <s v="40"/>
    <s v=""/>
    <s v=""/>
    <s v=""/>
    <s v=""/>
    <s v=""/>
    <s v=""/>
    <s v=""/>
  </r>
  <r>
    <s v="10000"/>
    <s v="Fabrikam, Inc."/>
    <x v="21"/>
    <s v="2023-01-11"/>
    <s v="2023-01-11"/>
    <s v="2023-01-11"/>
    <n v="-780"/>
    <n v="780"/>
    <n v="0"/>
    <n v="3"/>
    <n v="1085"/>
    <x v="0"/>
    <n v="0"/>
    <n v="0"/>
    <x v="4"/>
    <x v="0"/>
    <x v="0"/>
    <x v="0"/>
    <s v="70"/>
    <s v="INDUSTRIAL"/>
    <s v=""/>
    <s v=""/>
    <s v=""/>
    <s v=""/>
    <s v="SUMMER"/>
    <s v=""/>
  </r>
  <r>
    <s v="50000"/>
    <s v="Nod Publishers"/>
    <x v="22"/>
    <s v="2023-01-12"/>
    <s v="2023-01-12"/>
    <s v="2023-01-12"/>
    <n v="-5699.25"/>
    <n v="5699.25"/>
    <n v="0"/>
    <n v="4"/>
    <n v="1084"/>
    <x v="0"/>
    <n v="0"/>
    <n v="0"/>
    <x v="2"/>
    <x v="0"/>
    <x v="0"/>
    <x v="0"/>
    <s v="40"/>
    <s v=""/>
    <s v=""/>
    <s v=""/>
    <s v=""/>
    <s v=""/>
    <s v=""/>
    <s v=""/>
  </r>
  <r>
    <s v="20000"/>
    <s v="First Up Consultants"/>
    <x v="23"/>
    <s v="2023-01-13"/>
    <s v="2023-01-13"/>
    <s v="2023-01-13"/>
    <n v="-853.13"/>
    <n v="853.13"/>
    <n v="0"/>
    <n v="4"/>
    <n v="1083"/>
    <x v="0"/>
    <n v="0"/>
    <n v="0"/>
    <x v="0"/>
    <x v="0"/>
    <x v="0"/>
    <x v="0"/>
    <s v="40"/>
    <s v=""/>
    <s v=""/>
    <s v=""/>
    <s v=""/>
    <s v=""/>
    <s v=""/>
    <s v=""/>
  </r>
  <r>
    <s v="30000"/>
    <s v="Graphic Design Institute"/>
    <x v="24"/>
    <s v="2023-01-14"/>
    <s v="2023-01-14"/>
    <s v="2023-01-14"/>
    <n v="-278"/>
    <n v="278"/>
    <n v="0"/>
    <n v="6"/>
    <n v="1082"/>
    <x v="0"/>
    <n v="0"/>
    <n v="0"/>
    <x v="1"/>
    <x v="0"/>
    <x v="0"/>
    <x v="0"/>
    <s v="30"/>
    <s v=""/>
    <s v=""/>
    <s v=""/>
    <s v=""/>
    <s v=""/>
    <s v=""/>
    <s v=""/>
  </r>
  <r>
    <s v="40000"/>
    <s v="Wide World Importers"/>
    <x v="25"/>
    <s v="2023-01-14"/>
    <s v="2023-01-14"/>
    <s v="2023-01-14"/>
    <n v="-6188"/>
    <n v="6188"/>
    <n v="0"/>
    <n v="5"/>
    <n v="1082"/>
    <x v="0"/>
    <n v="0"/>
    <n v="0"/>
    <x v="3"/>
    <x v="0"/>
    <x v="0"/>
    <x v="0"/>
    <s v="40"/>
    <s v="HOME"/>
    <s v=""/>
    <s v=""/>
    <s v=""/>
    <s v=""/>
    <s v=""/>
    <s v=""/>
  </r>
  <r>
    <s v="40000"/>
    <s v="Wide World Importers"/>
    <x v="26"/>
    <s v="2023-01-15"/>
    <s v="2023-01-15"/>
    <s v="2023-01-15"/>
    <n v="-609.38"/>
    <n v="609.38"/>
    <n v="0"/>
    <n v="5"/>
    <n v="1081"/>
    <x v="0"/>
    <n v="0"/>
    <n v="0"/>
    <x v="3"/>
    <x v="0"/>
    <x v="0"/>
    <x v="0"/>
    <s v="40"/>
    <s v="HOME"/>
    <s v=""/>
    <s v=""/>
    <s v=""/>
    <s v=""/>
    <s v=""/>
    <s v=""/>
  </r>
  <r>
    <s v="30000"/>
    <s v="Graphic Design Institute"/>
    <x v="27"/>
    <s v="2023-01-15"/>
    <s v="2023-01-15"/>
    <s v="2023-01-15"/>
    <n v="-480.5"/>
    <n v="480.5"/>
    <n v="0"/>
    <n v="6"/>
    <n v="1081"/>
    <x v="0"/>
    <n v="0"/>
    <n v="0"/>
    <x v="1"/>
    <x v="0"/>
    <x v="0"/>
    <x v="0"/>
    <s v="30"/>
    <s v=""/>
    <s v=""/>
    <s v=""/>
    <s v=""/>
    <s v=""/>
    <s v=""/>
    <s v=""/>
  </r>
  <r>
    <s v="30000"/>
    <s v="Graphic Design Institute"/>
    <x v="28"/>
    <s v="2023-01-16"/>
    <s v="2023-01-16"/>
    <s v="2023-01-16"/>
    <n v="-1317"/>
    <n v="1317"/>
    <n v="0"/>
    <n v="6"/>
    <n v="1080"/>
    <x v="0"/>
    <n v="0"/>
    <n v="0"/>
    <x v="1"/>
    <x v="0"/>
    <x v="0"/>
    <x v="0"/>
    <s v="30"/>
    <s v=""/>
    <s v=""/>
    <s v=""/>
    <s v=""/>
    <s v=""/>
    <s v=""/>
    <s v=""/>
  </r>
  <r>
    <s v="20000"/>
    <s v="First Up Consultants"/>
    <x v="29"/>
    <s v="2023-02-08"/>
    <s v="2023-02-08"/>
    <s v="2023-02-08"/>
    <n v="-1210"/>
    <n v="1210"/>
    <n v="0"/>
    <n v="4"/>
    <n v="1057"/>
    <x v="0"/>
    <n v="0"/>
    <n v="0"/>
    <x v="0"/>
    <x v="0"/>
    <x v="0"/>
    <x v="0"/>
    <s v="40"/>
    <s v=""/>
    <s v=""/>
    <s v=""/>
    <s v=""/>
    <s v=""/>
    <s v=""/>
    <s v=""/>
  </r>
  <r>
    <s v="40000"/>
    <s v="Wide World Importers"/>
    <x v="30"/>
    <s v="2023-02-08"/>
    <s v="2023-02-08"/>
    <s v="2023-02-08"/>
    <n v="-1640"/>
    <n v="1640"/>
    <n v="0"/>
    <n v="5"/>
    <n v="1057"/>
    <x v="0"/>
    <n v="0"/>
    <n v="0"/>
    <x v="3"/>
    <x v="0"/>
    <x v="0"/>
    <x v="0"/>
    <s v="40"/>
    <s v="HOME"/>
    <s v=""/>
    <s v=""/>
    <s v=""/>
    <s v=""/>
    <s v=""/>
    <s v=""/>
  </r>
  <r>
    <s v="30000"/>
    <s v="Graphic Design Institute"/>
    <x v="31"/>
    <s v="2023-02-09"/>
    <s v="2023-02-09"/>
    <s v="2023-02-09"/>
    <n v="-672.7"/>
    <n v="672.7"/>
    <n v="0"/>
    <n v="6"/>
    <n v="1056"/>
    <x v="0"/>
    <n v="0"/>
    <n v="0"/>
    <x v="1"/>
    <x v="0"/>
    <x v="0"/>
    <x v="0"/>
    <s v="30"/>
    <s v=""/>
    <s v=""/>
    <s v=""/>
    <s v=""/>
    <s v=""/>
    <s v=""/>
    <s v=""/>
  </r>
  <r>
    <s v="50000"/>
    <s v="Nod Publishers"/>
    <x v="32"/>
    <s v="2023-02-10"/>
    <s v="2023-02-10"/>
    <s v="2023-02-10"/>
    <n v="-1699.25"/>
    <n v="1699.25"/>
    <n v="0"/>
    <n v="4"/>
    <n v="1055"/>
    <x v="0"/>
    <n v="0"/>
    <n v="0"/>
    <x v="2"/>
    <x v="0"/>
    <x v="0"/>
    <x v="0"/>
    <s v="40"/>
    <s v=""/>
    <s v=""/>
    <s v=""/>
    <s v=""/>
    <s v=""/>
    <s v=""/>
    <s v=""/>
  </r>
  <r>
    <s v="10000"/>
    <s v="Fabrikam, Inc."/>
    <x v="33"/>
    <s v="2023-02-10"/>
    <s v="2023-02-10"/>
    <s v="2023-02-10"/>
    <n v="-877.5"/>
    <n v="877.5"/>
    <n v="0"/>
    <n v="3"/>
    <n v="1055"/>
    <x v="0"/>
    <n v="0"/>
    <n v="0"/>
    <x v="4"/>
    <x v="0"/>
    <x v="0"/>
    <x v="0"/>
    <s v="70"/>
    <s v="INDUSTRIAL"/>
    <s v=""/>
    <s v=""/>
    <s v=""/>
    <s v=""/>
    <s v="SUMMER"/>
    <s v=""/>
  </r>
  <r>
    <s v="20000"/>
    <s v="First Up Consultants"/>
    <x v="34"/>
    <s v="2023-02-10"/>
    <s v="2023-02-10"/>
    <s v="2023-02-10"/>
    <n v="-720.75"/>
    <n v="720.75"/>
    <n v="0"/>
    <n v="4"/>
    <n v="1055"/>
    <x v="0"/>
    <n v="0"/>
    <n v="0"/>
    <x v="0"/>
    <x v="0"/>
    <x v="0"/>
    <x v="0"/>
    <s v="40"/>
    <s v=""/>
    <s v=""/>
    <s v=""/>
    <s v=""/>
    <s v=""/>
    <s v=""/>
    <s v=""/>
  </r>
  <r>
    <s v="50000"/>
    <s v="Nod Publishers"/>
    <x v="35"/>
    <s v="2023-02-12"/>
    <s v="2023-02-12"/>
    <s v="2023-02-12"/>
    <n v="-8232.25"/>
    <n v="8232.25"/>
    <n v="0"/>
    <n v="4"/>
    <n v="1053"/>
    <x v="0"/>
    <n v="0"/>
    <n v="0"/>
    <x v="2"/>
    <x v="0"/>
    <x v="0"/>
    <x v="0"/>
    <s v="40"/>
    <s v=""/>
    <s v=""/>
    <s v=""/>
    <s v=""/>
    <s v=""/>
    <s v=""/>
    <s v=""/>
  </r>
  <r>
    <s v="20000"/>
    <s v="First Up Consultants"/>
    <x v="36"/>
    <s v="2023-02-12"/>
    <s v="2023-02-12"/>
    <s v="2023-02-12"/>
    <n v="-853.13"/>
    <n v="853.13"/>
    <n v="0"/>
    <n v="4"/>
    <n v="1053"/>
    <x v="0"/>
    <n v="0"/>
    <n v="0"/>
    <x v="0"/>
    <x v="0"/>
    <x v="0"/>
    <x v="0"/>
    <s v="40"/>
    <s v=""/>
    <s v=""/>
    <s v=""/>
    <s v=""/>
    <s v=""/>
    <s v=""/>
    <s v=""/>
  </r>
  <r>
    <s v="30000"/>
    <s v="Graphic Design Institute"/>
    <x v="37"/>
    <s v="2023-02-13"/>
    <s v="2023-02-13"/>
    <s v="2023-02-13"/>
    <n v="-305.8"/>
    <n v="305.8"/>
    <n v="0"/>
    <n v="6"/>
    <n v="1052"/>
    <x v="0"/>
    <n v="0"/>
    <n v="0"/>
    <x v="1"/>
    <x v="0"/>
    <x v="0"/>
    <x v="0"/>
    <s v="30"/>
    <s v=""/>
    <s v=""/>
    <s v=""/>
    <s v=""/>
    <s v=""/>
    <s v=""/>
    <s v=""/>
  </r>
  <r>
    <s v="40000"/>
    <s v="Wide World Importers"/>
    <x v="38"/>
    <s v="2023-02-13"/>
    <s v="2023-02-13"/>
    <s v="2023-02-13"/>
    <n v="-5304"/>
    <n v="5304"/>
    <n v="0"/>
    <n v="5"/>
    <n v="1052"/>
    <x v="0"/>
    <n v="0"/>
    <n v="0"/>
    <x v="3"/>
    <x v="0"/>
    <x v="0"/>
    <x v="0"/>
    <s v="40"/>
    <s v="HOME"/>
    <s v=""/>
    <s v=""/>
    <s v=""/>
    <s v=""/>
    <s v=""/>
    <s v=""/>
  </r>
  <r>
    <s v="40000"/>
    <s v="Wide World Importers"/>
    <x v="39"/>
    <s v="2023-02-14"/>
    <s v="2023-02-14"/>
    <s v="2023-02-14"/>
    <n v="-609.38"/>
    <n v="609.38"/>
    <n v="0"/>
    <n v="5"/>
    <n v="1051"/>
    <x v="0"/>
    <n v="0"/>
    <n v="0"/>
    <x v="3"/>
    <x v="0"/>
    <x v="0"/>
    <x v="0"/>
    <s v="40"/>
    <s v="HOME"/>
    <s v=""/>
    <s v=""/>
    <s v=""/>
    <s v=""/>
    <s v=""/>
    <s v=""/>
  </r>
  <r>
    <s v="30000"/>
    <s v="Graphic Design Institute"/>
    <x v="40"/>
    <s v="2023-02-14"/>
    <s v="2023-02-14"/>
    <s v="2023-02-14"/>
    <n v="-480.5"/>
    <n v="480.5"/>
    <n v="0"/>
    <n v="6"/>
    <n v="1051"/>
    <x v="0"/>
    <n v="0"/>
    <n v="0"/>
    <x v="1"/>
    <x v="0"/>
    <x v="0"/>
    <x v="0"/>
    <s v="30"/>
    <s v=""/>
    <s v=""/>
    <s v=""/>
    <s v=""/>
    <s v=""/>
    <s v=""/>
    <s v=""/>
  </r>
  <r>
    <s v="30000"/>
    <s v="Graphic Design Institute"/>
    <x v="41"/>
    <s v="2023-02-15"/>
    <s v="2023-02-15"/>
    <s v="2023-02-15"/>
    <n v="-1756"/>
    <n v="1756"/>
    <n v="0"/>
    <n v="6"/>
    <n v="1050"/>
    <x v="0"/>
    <n v="0"/>
    <n v="0"/>
    <x v="1"/>
    <x v="0"/>
    <x v="0"/>
    <x v="0"/>
    <s v="30"/>
    <s v=""/>
    <s v=""/>
    <s v=""/>
    <s v=""/>
    <s v=""/>
    <s v=""/>
    <s v=""/>
  </r>
  <r>
    <s v="20000"/>
    <s v="First Up Consultants"/>
    <x v="42"/>
    <s v="2023-03-08"/>
    <s v="2023-03-08"/>
    <s v="2023-03-08"/>
    <n v="-1452"/>
    <n v="1452"/>
    <n v="0"/>
    <n v="4"/>
    <n v="1029"/>
    <x v="0"/>
    <n v="0"/>
    <n v="0"/>
    <x v="0"/>
    <x v="0"/>
    <x v="0"/>
    <x v="0"/>
    <s v="40"/>
    <s v=""/>
    <s v=""/>
    <s v=""/>
    <s v=""/>
    <s v=""/>
    <s v=""/>
    <s v=""/>
  </r>
  <r>
    <s v="40000"/>
    <s v="Wide World Importers"/>
    <x v="43"/>
    <s v="2023-03-08"/>
    <s v="2023-03-08"/>
    <s v="2023-03-08"/>
    <n v="-2870"/>
    <n v="2870"/>
    <n v="0"/>
    <n v="5"/>
    <n v="1029"/>
    <x v="0"/>
    <n v="0"/>
    <n v="0"/>
    <x v="3"/>
    <x v="0"/>
    <x v="0"/>
    <x v="0"/>
    <s v="40"/>
    <s v="HOME"/>
    <s v=""/>
    <s v=""/>
    <s v=""/>
    <s v=""/>
    <s v=""/>
    <s v=""/>
  </r>
  <r>
    <s v="30000"/>
    <s v="Graphic Design Institute"/>
    <x v="44"/>
    <s v="2023-03-09"/>
    <s v="2023-03-09"/>
    <s v="2023-03-09"/>
    <n v="-864.9"/>
    <n v="864.9"/>
    <n v="0"/>
    <n v="6"/>
    <n v="1028"/>
    <x v="0"/>
    <n v="0"/>
    <n v="0"/>
    <x v="1"/>
    <x v="0"/>
    <x v="0"/>
    <x v="0"/>
    <s v="30"/>
    <s v=""/>
    <s v=""/>
    <s v=""/>
    <s v=""/>
    <s v=""/>
    <s v=""/>
    <s v=""/>
  </r>
  <r>
    <s v="20000"/>
    <s v="First Up Consultants"/>
    <x v="45"/>
    <s v="2023-03-10"/>
    <s v="2023-03-10"/>
    <s v="2023-03-10"/>
    <n v="-961"/>
    <n v="961"/>
    <n v="0"/>
    <n v="4"/>
    <n v="1027"/>
    <x v="0"/>
    <n v="0"/>
    <n v="0"/>
    <x v="0"/>
    <x v="0"/>
    <x v="0"/>
    <x v="0"/>
    <s v="40"/>
    <s v=""/>
    <s v=""/>
    <s v=""/>
    <s v=""/>
    <s v=""/>
    <s v=""/>
    <s v=""/>
  </r>
  <r>
    <s v="50000"/>
    <s v="Nod Publishers"/>
    <x v="46"/>
    <s v="2023-03-11"/>
    <s v="2023-03-11"/>
    <s v="2023-03-11"/>
    <n v="-2061.38"/>
    <n v="2061.38"/>
    <n v="0"/>
    <n v="4"/>
    <n v="1026"/>
    <x v="0"/>
    <n v="0"/>
    <n v="0"/>
    <x v="2"/>
    <x v="0"/>
    <x v="0"/>
    <x v="0"/>
    <s v="40"/>
    <s v=""/>
    <s v=""/>
    <s v=""/>
    <s v=""/>
    <s v=""/>
    <s v=""/>
    <s v=""/>
  </r>
  <r>
    <s v="10000"/>
    <s v="Fabrikam, Inc."/>
    <x v="47"/>
    <s v="2023-03-11"/>
    <s v="2023-03-11"/>
    <s v="2023-03-11"/>
    <n v="-975"/>
    <n v="975"/>
    <n v="0"/>
    <n v="3"/>
    <n v="1026"/>
    <x v="0"/>
    <n v="0"/>
    <n v="0"/>
    <x v="4"/>
    <x v="0"/>
    <x v="0"/>
    <x v="0"/>
    <s v="70"/>
    <s v="INDUSTRIAL"/>
    <s v=""/>
    <s v=""/>
    <s v=""/>
    <s v=""/>
    <s v="SUMMER"/>
    <s v=""/>
  </r>
  <r>
    <s v="50000"/>
    <s v="Nod Publishers"/>
    <x v="48"/>
    <s v="2023-03-12"/>
    <s v="2023-03-12"/>
    <s v="2023-03-12"/>
    <n v="-9498.75"/>
    <n v="9498.75"/>
    <n v="0"/>
    <n v="4"/>
    <n v="1025"/>
    <x v="0"/>
    <n v="0"/>
    <n v="0"/>
    <x v="2"/>
    <x v="0"/>
    <x v="0"/>
    <x v="0"/>
    <s v="40"/>
    <s v=""/>
    <s v=""/>
    <s v=""/>
    <s v=""/>
    <s v=""/>
    <s v=""/>
    <s v=""/>
  </r>
  <r>
    <s v="20000"/>
    <s v="First Up Consultants"/>
    <x v="49"/>
    <s v="2023-03-13"/>
    <s v="2023-03-13"/>
    <s v="2023-03-13"/>
    <n v="-1096.8800000000001"/>
    <n v="1096.8800000000001"/>
    <n v="0"/>
    <n v="4"/>
    <n v="1024"/>
    <x v="0"/>
    <n v="0"/>
    <n v="0"/>
    <x v="0"/>
    <x v="0"/>
    <x v="0"/>
    <x v="0"/>
    <s v="40"/>
    <s v=""/>
    <s v=""/>
    <s v=""/>
    <s v=""/>
    <s v=""/>
    <s v=""/>
    <s v=""/>
  </r>
  <r>
    <s v="30000"/>
    <s v="Graphic Design Institute"/>
    <x v="50"/>
    <s v="2023-03-14"/>
    <s v="2023-03-14"/>
    <s v="2023-03-14"/>
    <n v="-361.4"/>
    <n v="361.4"/>
    <n v="0"/>
    <n v="6"/>
    <n v="1023"/>
    <x v="0"/>
    <n v="0"/>
    <n v="0"/>
    <x v="1"/>
    <x v="0"/>
    <x v="0"/>
    <x v="0"/>
    <s v="30"/>
    <s v=""/>
    <s v=""/>
    <s v=""/>
    <s v=""/>
    <s v=""/>
    <s v=""/>
    <s v=""/>
  </r>
  <r>
    <s v="40000"/>
    <s v="Wide World Importers"/>
    <x v="51"/>
    <s v="2023-03-14"/>
    <s v="2023-03-14"/>
    <s v="2023-03-14"/>
    <n v="-8840"/>
    <n v="8840"/>
    <n v="0"/>
    <n v="5"/>
    <n v="1023"/>
    <x v="0"/>
    <n v="0"/>
    <n v="0"/>
    <x v="3"/>
    <x v="0"/>
    <x v="0"/>
    <x v="0"/>
    <s v="40"/>
    <s v="HOME"/>
    <s v=""/>
    <s v=""/>
    <s v=""/>
    <s v=""/>
    <s v=""/>
    <s v=""/>
  </r>
  <r>
    <s v="40000"/>
    <s v="Wide World Importers"/>
    <x v="52"/>
    <s v="2023-03-15"/>
    <s v="2023-03-15"/>
    <s v="2023-03-15"/>
    <n v="-731.25"/>
    <n v="731.25"/>
    <n v="0"/>
    <n v="5"/>
    <n v="1022"/>
    <x v="0"/>
    <n v="0"/>
    <n v="0"/>
    <x v="3"/>
    <x v="0"/>
    <x v="0"/>
    <x v="0"/>
    <s v="40"/>
    <s v="HOME"/>
    <s v=""/>
    <s v=""/>
    <s v=""/>
    <s v=""/>
    <s v=""/>
    <s v=""/>
  </r>
  <r>
    <s v="30000"/>
    <s v="Graphic Design Institute"/>
    <x v="53"/>
    <s v="2023-03-15"/>
    <s v="2023-03-15"/>
    <s v="2023-03-15"/>
    <n v="-672.7"/>
    <n v="672.7"/>
    <n v="0"/>
    <n v="6"/>
    <n v="1022"/>
    <x v="0"/>
    <n v="0"/>
    <n v="0"/>
    <x v="1"/>
    <x v="0"/>
    <x v="0"/>
    <x v="0"/>
    <s v="30"/>
    <s v=""/>
    <s v=""/>
    <s v=""/>
    <s v=""/>
    <s v=""/>
    <s v=""/>
    <s v=""/>
  </r>
  <r>
    <s v="30000"/>
    <s v="Graphic Design Institute"/>
    <x v="54"/>
    <s v="2023-03-16"/>
    <s v="2023-03-16"/>
    <s v="2023-03-16"/>
    <n v="-1975.5"/>
    <n v="1975.5"/>
    <n v="0"/>
    <n v="6"/>
    <n v="1021"/>
    <x v="0"/>
    <n v="0"/>
    <n v="0"/>
    <x v="1"/>
    <x v="0"/>
    <x v="0"/>
    <x v="0"/>
    <s v="30"/>
    <s v=""/>
    <s v=""/>
    <s v=""/>
    <s v=""/>
    <s v=""/>
    <s v=""/>
    <s v=""/>
  </r>
  <r>
    <s v="20000"/>
    <s v="First Up Consultants"/>
    <x v="55"/>
    <s v="2023-04-08"/>
    <s v="2023-04-08"/>
    <s v="2023-04-08"/>
    <n v="-1330.13"/>
    <n v="1330.13"/>
    <n v="0"/>
    <n v="4"/>
    <n v="998"/>
    <x v="0"/>
    <n v="0"/>
    <n v="0"/>
    <x v="0"/>
    <x v="0"/>
    <x v="0"/>
    <x v="0"/>
    <s v="40"/>
    <s v=""/>
    <s v=""/>
    <s v=""/>
    <s v=""/>
    <s v=""/>
    <s v=""/>
    <s v=""/>
  </r>
  <r>
    <s v="40000"/>
    <s v="Wide World Importers"/>
    <x v="56"/>
    <s v="2023-04-08"/>
    <s v="2023-04-08"/>
    <s v="2023-04-08"/>
    <n v="-2460"/>
    <n v="2460"/>
    <n v="0"/>
    <n v="5"/>
    <n v="998"/>
    <x v="0"/>
    <n v="0"/>
    <n v="0"/>
    <x v="3"/>
    <x v="0"/>
    <x v="0"/>
    <x v="0"/>
    <s v="40"/>
    <s v="HOME"/>
    <s v=""/>
    <s v=""/>
    <s v=""/>
    <s v=""/>
    <s v=""/>
    <s v=""/>
  </r>
  <r>
    <s v="30000"/>
    <s v="Graphic Design Institute"/>
    <x v="57"/>
    <s v="2023-04-09"/>
    <s v="2023-04-09"/>
    <s v="2023-04-09"/>
    <n v="-961"/>
    <n v="961"/>
    <n v="0"/>
    <n v="6"/>
    <n v="997"/>
    <x v="0"/>
    <n v="0"/>
    <n v="0"/>
    <x v="1"/>
    <x v="0"/>
    <x v="0"/>
    <x v="0"/>
    <s v="30"/>
    <s v=""/>
    <s v=""/>
    <s v=""/>
    <s v=""/>
    <s v=""/>
    <s v=""/>
    <s v=""/>
  </r>
  <r>
    <s v="50000"/>
    <s v="Nod Publishers"/>
    <x v="58"/>
    <s v="2023-04-10"/>
    <s v="2023-04-10"/>
    <s v="2023-04-10"/>
    <n v="-1941.25"/>
    <n v="1941.25"/>
    <n v="0"/>
    <n v="4"/>
    <n v="996"/>
    <x v="0"/>
    <n v="0"/>
    <n v="0"/>
    <x v="2"/>
    <x v="0"/>
    <x v="0"/>
    <x v="0"/>
    <s v="40"/>
    <s v=""/>
    <s v=""/>
    <s v=""/>
    <s v=""/>
    <s v=""/>
    <s v=""/>
    <s v=""/>
  </r>
  <r>
    <s v="20000"/>
    <s v="First Up Consultants"/>
    <x v="59"/>
    <s v="2023-04-10"/>
    <s v="2023-04-10"/>
    <s v="2023-04-10"/>
    <n v="-1081.1300000000001"/>
    <n v="1081.1300000000001"/>
    <n v="0"/>
    <n v="4"/>
    <n v="996"/>
    <x v="0"/>
    <n v="0"/>
    <n v="0"/>
    <x v="0"/>
    <x v="0"/>
    <x v="0"/>
    <x v="0"/>
    <s v="40"/>
    <s v=""/>
    <s v=""/>
    <s v=""/>
    <s v=""/>
    <s v=""/>
    <s v=""/>
    <s v=""/>
  </r>
  <r>
    <s v="10000"/>
    <s v="Fabrikam, Inc."/>
    <x v="60"/>
    <s v="2023-04-11"/>
    <s v="2023-04-11"/>
    <s v="2023-04-11"/>
    <n v="-1072.5"/>
    <n v="1072.5"/>
    <n v="0"/>
    <n v="3"/>
    <n v="995"/>
    <x v="0"/>
    <n v="0"/>
    <n v="0"/>
    <x v="4"/>
    <x v="0"/>
    <x v="0"/>
    <x v="0"/>
    <s v="70"/>
    <s v="INDUSTRIAL"/>
    <s v=""/>
    <s v=""/>
    <s v=""/>
    <s v=""/>
    <s v="SUMMER"/>
    <s v=""/>
  </r>
  <r>
    <s v="50000"/>
    <s v="Nod Publishers"/>
    <x v="61"/>
    <s v="2023-04-12"/>
    <s v="2023-04-12"/>
    <s v="2023-04-12"/>
    <n v="-11398.5"/>
    <n v="11398.5"/>
    <n v="0"/>
    <n v="4"/>
    <n v="994"/>
    <x v="0"/>
    <n v="0"/>
    <n v="0"/>
    <x v="2"/>
    <x v="0"/>
    <x v="0"/>
    <x v="0"/>
    <s v="40"/>
    <s v=""/>
    <s v=""/>
    <s v=""/>
    <s v=""/>
    <s v=""/>
    <s v=""/>
    <s v=""/>
  </r>
  <r>
    <s v="30000"/>
    <s v="Graphic Design Institute"/>
    <x v="62"/>
    <s v="2023-04-13"/>
    <s v="2023-04-13"/>
    <s v="2023-04-13"/>
    <n v="-361.4"/>
    <n v="361.4"/>
    <n v="0"/>
    <n v="6"/>
    <n v="993"/>
    <x v="0"/>
    <n v="0"/>
    <n v="0"/>
    <x v="1"/>
    <x v="0"/>
    <x v="0"/>
    <x v="0"/>
    <s v="30"/>
    <s v=""/>
    <s v=""/>
    <s v=""/>
    <s v=""/>
    <s v=""/>
    <s v=""/>
    <s v=""/>
  </r>
  <r>
    <s v="20000"/>
    <s v="First Up Consultants"/>
    <x v="63"/>
    <s v="2023-04-13"/>
    <s v="2023-04-13"/>
    <s v="2023-04-13"/>
    <n v="-1096.8800000000001"/>
    <n v="1096.8800000000001"/>
    <n v="0"/>
    <n v="4"/>
    <n v="993"/>
    <x v="0"/>
    <n v="0"/>
    <n v="0"/>
    <x v="0"/>
    <x v="0"/>
    <x v="0"/>
    <x v="0"/>
    <s v="40"/>
    <s v=""/>
    <s v=""/>
    <s v=""/>
    <s v=""/>
    <s v=""/>
    <s v=""/>
    <s v=""/>
  </r>
  <r>
    <s v="40000"/>
    <s v="Wide World Importers"/>
    <x v="64"/>
    <s v="2023-04-13"/>
    <s v="2023-04-13"/>
    <s v="2023-04-13"/>
    <n v="-8840"/>
    <n v="8840"/>
    <n v="0"/>
    <n v="5"/>
    <n v="993"/>
    <x v="0"/>
    <n v="0"/>
    <n v="0"/>
    <x v="3"/>
    <x v="0"/>
    <x v="0"/>
    <x v="0"/>
    <s v="40"/>
    <s v="HOME"/>
    <s v=""/>
    <s v=""/>
    <s v=""/>
    <s v=""/>
    <s v=""/>
    <s v=""/>
  </r>
  <r>
    <s v="40000"/>
    <s v="Wide World Importers"/>
    <x v="65"/>
    <s v="2023-04-14"/>
    <s v="2023-04-14"/>
    <s v="2023-04-14"/>
    <n v="-731.25"/>
    <n v="731.25"/>
    <n v="0"/>
    <n v="5"/>
    <n v="992"/>
    <x v="0"/>
    <n v="0"/>
    <n v="0"/>
    <x v="3"/>
    <x v="0"/>
    <x v="0"/>
    <x v="0"/>
    <s v="40"/>
    <s v="HOME"/>
    <s v=""/>
    <s v=""/>
    <s v=""/>
    <s v=""/>
    <s v=""/>
    <s v=""/>
  </r>
  <r>
    <s v="30000"/>
    <s v="Graphic Design Institute"/>
    <x v="66"/>
    <s v="2023-04-15"/>
    <s v="2023-04-15"/>
    <s v="2023-04-15"/>
    <n v="-2744.3"/>
    <n v="2744.3"/>
    <n v="0"/>
    <n v="6"/>
    <n v="991"/>
    <x v="0"/>
    <n v="0"/>
    <n v="0"/>
    <x v="1"/>
    <x v="0"/>
    <x v="0"/>
    <x v="0"/>
    <s v="30"/>
    <s v=""/>
    <s v=""/>
    <s v=""/>
    <s v=""/>
    <s v=""/>
    <s v=""/>
    <s v=""/>
  </r>
  <r>
    <s v="20000"/>
    <s v="First Up Consultants"/>
    <x v="67"/>
    <s v="2023-05-08"/>
    <s v="2023-05-08"/>
    <s v="2023-05-08"/>
    <n v="-1331.88"/>
    <n v="1331.88"/>
    <n v="0"/>
    <n v="4"/>
    <n v="968"/>
    <x v="0"/>
    <n v="0"/>
    <n v="0"/>
    <x v="0"/>
    <x v="0"/>
    <x v="0"/>
    <x v="0"/>
    <s v="40"/>
    <s v=""/>
    <s v=""/>
    <s v=""/>
    <s v=""/>
    <s v=""/>
    <s v=""/>
    <s v=""/>
  </r>
  <r>
    <s v="40000"/>
    <s v="Wide World Importers"/>
    <x v="68"/>
    <s v="2023-05-08"/>
    <s v="2023-05-08"/>
    <s v="2023-05-08"/>
    <n v="-2870"/>
    <n v="2870"/>
    <n v="0"/>
    <n v="5"/>
    <n v="968"/>
    <x v="0"/>
    <n v="0"/>
    <n v="0"/>
    <x v="3"/>
    <x v="0"/>
    <x v="0"/>
    <x v="0"/>
    <s v="40"/>
    <s v="HOME"/>
    <s v=""/>
    <s v=""/>
    <s v=""/>
    <s v=""/>
    <s v=""/>
    <s v=""/>
  </r>
  <r>
    <s v="30000"/>
    <s v="Graphic Design Institute"/>
    <x v="69"/>
    <s v="2023-05-09"/>
    <s v="2023-05-09"/>
    <s v="2023-05-09"/>
    <n v="-864.9"/>
    <n v="864.9"/>
    <n v="0"/>
    <n v="6"/>
    <n v="967"/>
    <x v="0"/>
    <n v="0"/>
    <n v="0"/>
    <x v="1"/>
    <x v="0"/>
    <x v="0"/>
    <x v="0"/>
    <s v="30"/>
    <s v=""/>
    <s v=""/>
    <s v=""/>
    <s v=""/>
    <s v=""/>
    <s v=""/>
    <s v=""/>
  </r>
  <r>
    <s v="20000"/>
    <s v="First Up Consultants"/>
    <x v="70"/>
    <s v="2023-05-10"/>
    <s v="2023-05-10"/>
    <s v="2023-05-10"/>
    <n v="-961"/>
    <n v="961"/>
    <n v="0"/>
    <n v="4"/>
    <n v="966"/>
    <x v="0"/>
    <n v="0"/>
    <n v="0"/>
    <x v="0"/>
    <x v="0"/>
    <x v="0"/>
    <x v="0"/>
    <s v="40"/>
    <s v=""/>
    <s v=""/>
    <s v=""/>
    <s v=""/>
    <s v=""/>
    <s v=""/>
    <s v=""/>
  </r>
  <r>
    <s v="50000"/>
    <s v="Nod Publishers"/>
    <x v="71"/>
    <s v="2023-05-11"/>
    <s v="2023-05-11"/>
    <s v="2023-05-11"/>
    <n v="-1453.75"/>
    <n v="1453.75"/>
    <n v="0"/>
    <n v="4"/>
    <n v="965"/>
    <x v="0"/>
    <n v="0"/>
    <n v="0"/>
    <x v="2"/>
    <x v="0"/>
    <x v="0"/>
    <x v="0"/>
    <s v="40"/>
    <s v=""/>
    <s v=""/>
    <s v=""/>
    <s v=""/>
    <s v=""/>
    <s v=""/>
    <s v=""/>
  </r>
  <r>
    <s v="10000"/>
    <s v="Fabrikam, Inc."/>
    <x v="72"/>
    <s v="2023-05-11"/>
    <s v="2023-05-11"/>
    <s v="2023-05-11"/>
    <n v="-877.5"/>
    <n v="877.5"/>
    <n v="0"/>
    <n v="3"/>
    <n v="965"/>
    <x v="0"/>
    <n v="0"/>
    <n v="0"/>
    <x v="4"/>
    <x v="0"/>
    <x v="0"/>
    <x v="0"/>
    <s v="70"/>
    <s v="INDUSTRIAL"/>
    <s v=""/>
    <s v=""/>
    <s v=""/>
    <s v=""/>
    <s v="SUMMER"/>
    <s v=""/>
  </r>
  <r>
    <s v="50000"/>
    <s v="Nod Publishers"/>
    <x v="73"/>
    <s v="2023-05-12"/>
    <s v="2023-05-12"/>
    <s v="2023-05-12"/>
    <n v="-8865.5"/>
    <n v="8865.5"/>
    <n v="0"/>
    <n v="4"/>
    <n v="964"/>
    <x v="0"/>
    <n v="0"/>
    <n v="0"/>
    <x v="2"/>
    <x v="0"/>
    <x v="0"/>
    <x v="0"/>
    <s v="40"/>
    <s v=""/>
    <s v=""/>
    <s v=""/>
    <s v=""/>
    <s v=""/>
    <s v=""/>
    <s v=""/>
  </r>
  <r>
    <s v="20000"/>
    <s v="First Up Consultants"/>
    <x v="74"/>
    <s v="2023-05-13"/>
    <s v="2023-05-13"/>
    <s v="2023-05-13"/>
    <n v="-975"/>
    <n v="975"/>
    <n v="0"/>
    <n v="4"/>
    <n v="963"/>
    <x v="0"/>
    <n v="0"/>
    <n v="0"/>
    <x v="0"/>
    <x v="0"/>
    <x v="0"/>
    <x v="0"/>
    <s v="40"/>
    <s v=""/>
    <s v=""/>
    <s v=""/>
    <s v=""/>
    <s v=""/>
    <s v=""/>
    <s v=""/>
  </r>
  <r>
    <s v="30000"/>
    <s v="Graphic Design Institute"/>
    <x v="75"/>
    <s v="2023-05-14"/>
    <s v="2023-05-14"/>
    <s v="2023-05-14"/>
    <n v="-305.8"/>
    <n v="305.8"/>
    <n v="0"/>
    <n v="6"/>
    <n v="962"/>
    <x v="0"/>
    <n v="0"/>
    <n v="0"/>
    <x v="1"/>
    <x v="0"/>
    <x v="0"/>
    <x v="0"/>
    <s v="30"/>
    <s v=""/>
    <s v=""/>
    <s v=""/>
    <s v=""/>
    <s v=""/>
    <s v=""/>
    <s v=""/>
  </r>
  <r>
    <s v="40000"/>
    <s v="Wide World Importers"/>
    <x v="76"/>
    <s v="2023-05-14"/>
    <s v="2023-05-14"/>
    <s v="2023-05-14"/>
    <n v="-7956"/>
    <n v="7956"/>
    <n v="0"/>
    <n v="5"/>
    <n v="962"/>
    <x v="0"/>
    <n v="0"/>
    <n v="0"/>
    <x v="3"/>
    <x v="0"/>
    <x v="0"/>
    <x v="0"/>
    <s v="40"/>
    <s v="HOME"/>
    <s v=""/>
    <s v=""/>
    <s v=""/>
    <s v=""/>
    <s v=""/>
    <s v=""/>
  </r>
  <r>
    <s v="40000"/>
    <s v="Wide World Importers"/>
    <x v="77"/>
    <s v="2023-05-15"/>
    <s v="2023-05-15"/>
    <s v="2023-05-15"/>
    <n v="-609.38"/>
    <n v="609.38"/>
    <n v="0"/>
    <n v="5"/>
    <n v="961"/>
    <x v="0"/>
    <n v="0"/>
    <n v="0"/>
    <x v="3"/>
    <x v="0"/>
    <x v="0"/>
    <x v="0"/>
    <s v="40"/>
    <s v="HOME"/>
    <s v=""/>
    <s v=""/>
    <s v=""/>
    <s v=""/>
    <s v=""/>
    <s v=""/>
  </r>
  <r>
    <s v="30000"/>
    <s v="Graphic Design Institute"/>
    <x v="78"/>
    <s v="2023-05-15"/>
    <s v="2023-05-15"/>
    <s v="2023-05-15"/>
    <n v="-672.7"/>
    <n v="672.7"/>
    <n v="0"/>
    <n v="6"/>
    <n v="961"/>
    <x v="0"/>
    <n v="0"/>
    <n v="0"/>
    <x v="1"/>
    <x v="0"/>
    <x v="0"/>
    <x v="0"/>
    <s v="30"/>
    <s v=""/>
    <s v=""/>
    <s v=""/>
    <s v=""/>
    <s v=""/>
    <s v=""/>
    <s v=""/>
  </r>
  <r>
    <s v="30000"/>
    <s v="Graphic Design Institute"/>
    <x v="79"/>
    <s v="2023-05-16"/>
    <s v="2023-05-16"/>
    <s v="2023-05-16"/>
    <n v="-1317"/>
    <n v="1317"/>
    <n v="0"/>
    <n v="6"/>
    <n v="960"/>
    <x v="0"/>
    <n v="0"/>
    <n v="0"/>
    <x v="1"/>
    <x v="0"/>
    <x v="0"/>
    <x v="0"/>
    <s v="30"/>
    <s v=""/>
    <s v=""/>
    <s v=""/>
    <s v=""/>
    <s v=""/>
    <s v=""/>
    <s v=""/>
  </r>
  <r>
    <s v="20000"/>
    <s v="First Up Consultants"/>
    <x v="80"/>
    <s v="2023-06-08"/>
    <s v="2023-06-08"/>
    <s v="2023-06-08"/>
    <n v="-1331.88"/>
    <n v="1331.88"/>
    <n v="0"/>
    <n v="4"/>
    <n v="937"/>
    <x v="0"/>
    <n v="0"/>
    <n v="0"/>
    <x v="0"/>
    <x v="0"/>
    <x v="0"/>
    <x v="0"/>
    <s v="40"/>
    <s v=""/>
    <s v=""/>
    <s v=""/>
    <s v=""/>
    <s v=""/>
    <s v=""/>
    <s v=""/>
  </r>
  <r>
    <s v="40000"/>
    <s v="Wide World Importers"/>
    <x v="81"/>
    <s v="2023-06-08"/>
    <s v="2023-06-08"/>
    <s v="2023-06-08"/>
    <n v="-2050"/>
    <n v="2050"/>
    <n v="0"/>
    <n v="5"/>
    <n v="937"/>
    <x v="0"/>
    <n v="0"/>
    <n v="0"/>
    <x v="3"/>
    <x v="0"/>
    <x v="0"/>
    <x v="0"/>
    <s v="40"/>
    <s v="HOME"/>
    <s v=""/>
    <s v=""/>
    <s v=""/>
    <s v=""/>
    <s v=""/>
    <s v=""/>
  </r>
  <r>
    <s v="30000"/>
    <s v="Graphic Design Institute"/>
    <x v="82"/>
    <s v="2023-06-09"/>
    <s v="2023-06-09"/>
    <s v="2023-06-09"/>
    <n v="-961"/>
    <n v="961"/>
    <n v="0"/>
    <n v="6"/>
    <n v="936"/>
    <x v="0"/>
    <n v="0"/>
    <n v="0"/>
    <x v="1"/>
    <x v="0"/>
    <x v="0"/>
    <x v="0"/>
    <s v="30"/>
    <s v=""/>
    <s v=""/>
    <s v=""/>
    <s v=""/>
    <s v=""/>
    <s v=""/>
    <s v=""/>
  </r>
  <r>
    <s v="50000"/>
    <s v="Nod Publishers"/>
    <x v="83"/>
    <s v="2023-06-10"/>
    <s v="2023-06-10"/>
    <s v="2023-06-10"/>
    <n v="-1453.75"/>
    <n v="1453.75"/>
    <n v="0"/>
    <n v="4"/>
    <n v="935"/>
    <x v="0"/>
    <n v="0"/>
    <n v="0"/>
    <x v="2"/>
    <x v="0"/>
    <x v="0"/>
    <x v="0"/>
    <s v="40"/>
    <s v=""/>
    <s v=""/>
    <s v=""/>
    <s v=""/>
    <s v=""/>
    <s v=""/>
    <s v=""/>
  </r>
  <r>
    <s v="20000"/>
    <s v="First Up Consultants"/>
    <x v="84"/>
    <s v="2023-06-10"/>
    <s v="2023-06-10"/>
    <s v="2023-06-10"/>
    <n v="-961"/>
    <n v="961"/>
    <n v="0"/>
    <n v="4"/>
    <n v="935"/>
    <x v="0"/>
    <n v="0"/>
    <n v="0"/>
    <x v="0"/>
    <x v="0"/>
    <x v="0"/>
    <x v="0"/>
    <s v="40"/>
    <s v=""/>
    <s v=""/>
    <s v=""/>
    <s v=""/>
    <s v=""/>
    <s v=""/>
    <s v=""/>
  </r>
  <r>
    <s v="10000"/>
    <s v="Fabrikam, Inc."/>
    <x v="85"/>
    <s v="2023-06-11"/>
    <s v="2023-06-11"/>
    <s v="2023-06-11"/>
    <n v="-975"/>
    <n v="975"/>
    <n v="0"/>
    <n v="3"/>
    <n v="934"/>
    <x v="0"/>
    <n v="0"/>
    <n v="0"/>
    <x v="4"/>
    <x v="0"/>
    <x v="0"/>
    <x v="0"/>
    <s v="70"/>
    <s v="INDUSTRIAL"/>
    <s v=""/>
    <s v=""/>
    <s v=""/>
    <s v=""/>
    <s v="SUMMER"/>
    <s v=""/>
  </r>
  <r>
    <s v="50000"/>
    <s v="Nod Publishers"/>
    <x v="86"/>
    <s v="2023-06-12"/>
    <s v="2023-06-12"/>
    <s v="2023-06-12"/>
    <n v="-9498.75"/>
    <n v="9498.75"/>
    <n v="0"/>
    <n v="4"/>
    <n v="933"/>
    <x v="0"/>
    <n v="0"/>
    <n v="0"/>
    <x v="2"/>
    <x v="0"/>
    <x v="0"/>
    <x v="0"/>
    <s v="40"/>
    <s v=""/>
    <s v=""/>
    <s v=""/>
    <s v=""/>
    <s v=""/>
    <s v=""/>
    <s v=""/>
  </r>
  <r>
    <s v="30000"/>
    <s v="Graphic Design Institute"/>
    <x v="87"/>
    <s v="2023-06-13"/>
    <s v="2023-06-13"/>
    <s v="2023-06-13"/>
    <n v="-361.4"/>
    <n v="361.4"/>
    <n v="0"/>
    <n v="6"/>
    <n v="932"/>
    <x v="0"/>
    <n v="0"/>
    <n v="0"/>
    <x v="1"/>
    <x v="0"/>
    <x v="0"/>
    <x v="0"/>
    <s v="30"/>
    <s v=""/>
    <s v=""/>
    <s v=""/>
    <s v=""/>
    <s v=""/>
    <s v=""/>
    <s v=""/>
  </r>
  <r>
    <s v="20000"/>
    <s v="First Up Consultants"/>
    <x v="88"/>
    <s v="2023-06-13"/>
    <s v="2023-06-13"/>
    <s v="2023-06-13"/>
    <n v="-975"/>
    <n v="975"/>
    <n v="0"/>
    <n v="4"/>
    <n v="932"/>
    <x v="0"/>
    <n v="0"/>
    <n v="0"/>
    <x v="0"/>
    <x v="0"/>
    <x v="0"/>
    <x v="0"/>
    <s v="40"/>
    <s v=""/>
    <s v=""/>
    <s v=""/>
    <s v=""/>
    <s v=""/>
    <s v=""/>
    <s v=""/>
  </r>
  <r>
    <s v="40000"/>
    <s v="Wide World Importers"/>
    <x v="89"/>
    <s v="2023-06-13"/>
    <s v="2023-06-13"/>
    <s v="2023-06-13"/>
    <n v="-7956"/>
    <n v="7956"/>
    <n v="0"/>
    <n v="5"/>
    <n v="932"/>
    <x v="0"/>
    <n v="0"/>
    <n v="0"/>
    <x v="3"/>
    <x v="0"/>
    <x v="0"/>
    <x v="0"/>
    <s v="40"/>
    <s v="HOME"/>
    <s v=""/>
    <s v=""/>
    <s v=""/>
    <s v=""/>
    <s v=""/>
    <s v=""/>
  </r>
  <r>
    <s v="40000"/>
    <s v="Wide World Importers"/>
    <x v="90"/>
    <s v="2023-06-14"/>
    <s v="2023-06-14"/>
    <s v="2023-06-14"/>
    <n v="-609.38"/>
    <n v="609.38"/>
    <n v="0"/>
    <n v="5"/>
    <n v="931"/>
    <x v="0"/>
    <n v="0"/>
    <n v="0"/>
    <x v="3"/>
    <x v="0"/>
    <x v="0"/>
    <x v="0"/>
    <s v="40"/>
    <s v="HOME"/>
    <s v=""/>
    <s v=""/>
    <s v=""/>
    <s v=""/>
    <s v=""/>
    <s v=""/>
  </r>
  <r>
    <s v="30000"/>
    <s v="Graphic Design Institute"/>
    <x v="91"/>
    <s v="2023-06-15"/>
    <s v="2023-06-15"/>
    <s v="2023-06-15"/>
    <n v="-1770.2"/>
    <n v="1770.2"/>
    <n v="0"/>
    <n v="6"/>
    <n v="930"/>
    <x v="0"/>
    <n v="0"/>
    <n v="0"/>
    <x v="1"/>
    <x v="0"/>
    <x v="0"/>
    <x v="0"/>
    <s v="30"/>
    <s v=""/>
    <s v=""/>
    <s v=""/>
    <s v=""/>
    <s v=""/>
    <s v=""/>
    <s v=""/>
  </r>
  <r>
    <s v="20000"/>
    <s v="First Up Consultants"/>
    <x v="92"/>
    <s v="2023-07-08"/>
    <s v="2023-07-08"/>
    <s v="2023-07-08"/>
    <n v="-846.13"/>
    <n v="846.13"/>
    <n v="0"/>
    <n v="4"/>
    <n v="907"/>
    <x v="0"/>
    <n v="0"/>
    <n v="0"/>
    <x v="0"/>
    <x v="0"/>
    <x v="0"/>
    <x v="0"/>
    <s v="40"/>
    <s v=""/>
    <s v=""/>
    <s v=""/>
    <s v=""/>
    <s v=""/>
    <s v=""/>
    <s v=""/>
  </r>
  <r>
    <s v="40000"/>
    <s v="Wide World Importers"/>
    <x v="93"/>
    <s v="2023-07-08"/>
    <s v="2023-07-08"/>
    <s v="2023-07-08"/>
    <n v="-2050"/>
    <n v="2050"/>
    <n v="0"/>
    <n v="5"/>
    <n v="907"/>
    <x v="0"/>
    <n v="0"/>
    <n v="0"/>
    <x v="3"/>
    <x v="0"/>
    <x v="0"/>
    <x v="0"/>
    <s v="40"/>
    <s v="HOME"/>
    <s v=""/>
    <s v=""/>
    <s v=""/>
    <s v=""/>
    <s v=""/>
    <s v=""/>
  </r>
  <r>
    <s v="30000"/>
    <s v="Graphic Design Institute"/>
    <x v="94"/>
    <s v="2023-07-09"/>
    <s v="2023-07-09"/>
    <s v="2023-07-09"/>
    <n v="-576.6"/>
    <n v="576.6"/>
    <n v="0"/>
    <n v="6"/>
    <n v="906"/>
    <x v="0"/>
    <n v="0"/>
    <n v="0"/>
    <x v="1"/>
    <x v="0"/>
    <x v="0"/>
    <x v="0"/>
    <s v="30"/>
    <s v=""/>
    <s v=""/>
    <s v=""/>
    <s v=""/>
    <s v=""/>
    <s v=""/>
    <s v=""/>
  </r>
  <r>
    <s v="20000"/>
    <s v="First Up Consultants"/>
    <x v="95"/>
    <s v="2023-07-10"/>
    <s v="2023-07-10"/>
    <s v="2023-07-10"/>
    <n v="-840.88"/>
    <n v="840.88"/>
    <n v="0"/>
    <n v="4"/>
    <n v="905"/>
    <x v="0"/>
    <n v="0"/>
    <n v="0"/>
    <x v="0"/>
    <x v="0"/>
    <x v="0"/>
    <x v="0"/>
    <s v="40"/>
    <s v=""/>
    <s v=""/>
    <s v=""/>
    <s v=""/>
    <s v=""/>
    <s v=""/>
    <s v=""/>
  </r>
  <r>
    <s v="50000"/>
    <s v="Nod Publishers"/>
    <x v="96"/>
    <s v="2023-07-11"/>
    <s v="2023-07-11"/>
    <s v="2023-07-11"/>
    <n v="-1455.5"/>
    <n v="1455.5"/>
    <n v="0"/>
    <n v="4"/>
    <n v="904"/>
    <x v="0"/>
    <n v="0"/>
    <n v="0"/>
    <x v="2"/>
    <x v="0"/>
    <x v="0"/>
    <x v="0"/>
    <s v="40"/>
    <s v=""/>
    <s v=""/>
    <s v=""/>
    <s v=""/>
    <s v=""/>
    <s v=""/>
    <s v=""/>
  </r>
  <r>
    <s v="10000"/>
    <s v="Fabrikam, Inc."/>
    <x v="97"/>
    <s v="2023-07-11"/>
    <s v="2023-07-11"/>
    <s v="2023-07-11"/>
    <n v="-780"/>
    <n v="780"/>
    <n v="0"/>
    <n v="3"/>
    <n v="904"/>
    <x v="0"/>
    <n v="0"/>
    <n v="0"/>
    <x v="4"/>
    <x v="0"/>
    <x v="0"/>
    <x v="0"/>
    <s v="70"/>
    <s v="INDUSTRIAL"/>
    <s v=""/>
    <s v=""/>
    <s v=""/>
    <s v=""/>
    <s v="SUMMER"/>
    <s v=""/>
  </r>
  <r>
    <s v="50000"/>
    <s v="Nod Publishers"/>
    <x v="98"/>
    <s v="2023-07-12"/>
    <s v="2023-07-12"/>
    <s v="2023-07-12"/>
    <n v="-6332.5"/>
    <n v="6332.5"/>
    <n v="0"/>
    <n v="4"/>
    <n v="903"/>
    <x v="0"/>
    <n v="0"/>
    <n v="0"/>
    <x v="2"/>
    <x v="0"/>
    <x v="0"/>
    <x v="0"/>
    <s v="40"/>
    <s v=""/>
    <s v=""/>
    <s v=""/>
    <s v=""/>
    <s v=""/>
    <s v=""/>
    <s v=""/>
  </r>
  <r>
    <s v="20000"/>
    <s v="First Up Consultants"/>
    <x v="99"/>
    <s v="2023-07-13"/>
    <s v="2023-07-13"/>
    <s v="2023-07-13"/>
    <n v="-853.13"/>
    <n v="853.13"/>
    <n v="0"/>
    <n v="4"/>
    <n v="902"/>
    <x v="0"/>
    <n v="0"/>
    <n v="0"/>
    <x v="0"/>
    <x v="0"/>
    <x v="0"/>
    <x v="0"/>
    <s v="40"/>
    <s v=""/>
    <s v=""/>
    <s v=""/>
    <s v=""/>
    <s v=""/>
    <s v=""/>
    <s v=""/>
  </r>
  <r>
    <s v="30000"/>
    <s v="Graphic Design Institute"/>
    <x v="100"/>
    <s v="2023-07-14"/>
    <s v="2023-07-14"/>
    <s v="2023-07-14"/>
    <n v="-305.8"/>
    <n v="305.8"/>
    <n v="0"/>
    <n v="6"/>
    <n v="901"/>
    <x v="0"/>
    <n v="0"/>
    <n v="0"/>
    <x v="1"/>
    <x v="0"/>
    <x v="0"/>
    <x v="0"/>
    <s v="30"/>
    <s v=""/>
    <s v=""/>
    <s v=""/>
    <s v=""/>
    <s v=""/>
    <s v=""/>
    <s v=""/>
  </r>
  <r>
    <s v="40000"/>
    <s v="Wide World Importers"/>
    <x v="101"/>
    <s v="2023-07-14"/>
    <s v="2023-07-14"/>
    <s v="2023-07-14"/>
    <n v="-6188"/>
    <n v="6188"/>
    <n v="0"/>
    <n v="5"/>
    <n v="901"/>
    <x v="0"/>
    <n v="0"/>
    <n v="0"/>
    <x v="3"/>
    <x v="0"/>
    <x v="0"/>
    <x v="0"/>
    <s v="40"/>
    <s v="HOME"/>
    <s v=""/>
    <s v=""/>
    <s v=""/>
    <s v=""/>
    <s v=""/>
    <s v=""/>
  </r>
  <r>
    <s v="40000"/>
    <s v="Wide World Importers"/>
    <x v="102"/>
    <s v="2023-07-15"/>
    <s v="2023-07-15"/>
    <s v="2023-07-15"/>
    <n v="-487.5"/>
    <n v="487.5"/>
    <n v="0"/>
    <n v="5"/>
    <n v="900"/>
    <x v="0"/>
    <n v="0"/>
    <n v="0"/>
    <x v="3"/>
    <x v="0"/>
    <x v="0"/>
    <x v="0"/>
    <s v="40"/>
    <s v="HOME"/>
    <s v=""/>
    <s v=""/>
    <s v=""/>
    <s v=""/>
    <s v=""/>
    <s v=""/>
  </r>
  <r>
    <s v="30000"/>
    <s v="Graphic Design Institute"/>
    <x v="103"/>
    <s v="2023-07-15"/>
    <s v="2023-07-15"/>
    <s v="2023-07-15"/>
    <n v="-480.5"/>
    <n v="480.5"/>
    <n v="0"/>
    <n v="6"/>
    <n v="900"/>
    <x v="0"/>
    <n v="0"/>
    <n v="0"/>
    <x v="1"/>
    <x v="0"/>
    <x v="0"/>
    <x v="0"/>
    <s v="30"/>
    <s v=""/>
    <s v=""/>
    <s v=""/>
    <s v=""/>
    <s v=""/>
    <s v=""/>
    <s v=""/>
  </r>
  <r>
    <s v="30000"/>
    <s v="Graphic Design Institute"/>
    <x v="104"/>
    <s v="2023-07-16"/>
    <s v="2023-07-16"/>
    <s v="2023-07-16"/>
    <n v="-1536.5"/>
    <n v="1536.5"/>
    <n v="0"/>
    <n v="6"/>
    <n v="899"/>
    <x v="0"/>
    <n v="0"/>
    <n v="0"/>
    <x v="1"/>
    <x v="0"/>
    <x v="0"/>
    <x v="0"/>
    <s v="30"/>
    <s v=""/>
    <s v=""/>
    <s v=""/>
    <s v=""/>
    <s v=""/>
    <s v=""/>
    <s v=""/>
  </r>
  <r>
    <s v="20000"/>
    <s v="First Up Consultants"/>
    <x v="105"/>
    <s v="2023-08-08"/>
    <s v="2023-08-08"/>
    <s v="2023-08-08"/>
    <n v="-1208.25"/>
    <n v="1208.25"/>
    <n v="0"/>
    <n v="4"/>
    <n v="876"/>
    <x v="0"/>
    <n v="0"/>
    <n v="0"/>
    <x v="0"/>
    <x v="0"/>
    <x v="0"/>
    <x v="0"/>
    <s v="40"/>
    <s v=""/>
    <s v=""/>
    <s v=""/>
    <s v=""/>
    <s v=""/>
    <s v=""/>
    <s v=""/>
  </r>
  <r>
    <s v="40000"/>
    <s v="Wide World Importers"/>
    <x v="106"/>
    <s v="2023-08-08"/>
    <s v="2023-08-08"/>
    <s v="2023-08-08"/>
    <n v="-2460"/>
    <n v="2460"/>
    <n v="0"/>
    <n v="5"/>
    <n v="876"/>
    <x v="0"/>
    <n v="0"/>
    <n v="0"/>
    <x v="3"/>
    <x v="0"/>
    <x v="0"/>
    <x v="0"/>
    <s v="40"/>
    <s v="HOME"/>
    <s v=""/>
    <s v=""/>
    <s v=""/>
    <s v=""/>
    <s v=""/>
    <s v=""/>
  </r>
  <r>
    <s v="30000"/>
    <s v="Graphic Design Institute"/>
    <x v="107"/>
    <s v="2023-08-09"/>
    <s v="2023-08-09"/>
    <s v="2023-08-09"/>
    <n v="-576.6"/>
    <n v="576.6"/>
    <n v="0"/>
    <n v="6"/>
    <n v="875"/>
    <x v="0"/>
    <n v="0"/>
    <n v="0"/>
    <x v="1"/>
    <x v="0"/>
    <x v="0"/>
    <x v="0"/>
    <s v="30"/>
    <s v=""/>
    <s v=""/>
    <s v=""/>
    <s v=""/>
    <s v=""/>
    <s v=""/>
    <s v=""/>
  </r>
  <r>
    <s v="20000"/>
    <s v="First Up Consultants"/>
    <x v="108"/>
    <s v="2023-08-10"/>
    <s v="2023-08-10"/>
    <s v="2023-08-10"/>
    <n v="-961"/>
    <n v="961"/>
    <n v="0"/>
    <n v="4"/>
    <n v="874"/>
    <x v="0"/>
    <n v="0"/>
    <n v="0"/>
    <x v="0"/>
    <x v="0"/>
    <x v="0"/>
    <x v="0"/>
    <s v="40"/>
    <s v=""/>
    <s v=""/>
    <s v=""/>
    <s v=""/>
    <s v=""/>
    <s v=""/>
    <s v=""/>
  </r>
  <r>
    <s v="50000"/>
    <s v="Nod Publishers"/>
    <x v="109"/>
    <s v="2023-08-11"/>
    <s v="2023-08-11"/>
    <s v="2023-08-11"/>
    <n v="-1455.5"/>
    <n v="1455.5"/>
    <n v="0"/>
    <n v="4"/>
    <n v="873"/>
    <x v="0"/>
    <n v="0"/>
    <n v="0"/>
    <x v="2"/>
    <x v="0"/>
    <x v="0"/>
    <x v="0"/>
    <s v="40"/>
    <s v=""/>
    <s v=""/>
    <s v=""/>
    <s v=""/>
    <s v=""/>
    <s v=""/>
    <s v=""/>
  </r>
  <r>
    <s v="10000"/>
    <s v="Fabrikam, Inc."/>
    <x v="110"/>
    <s v="2023-08-11"/>
    <s v="2023-08-11"/>
    <s v="2023-08-11"/>
    <n v="-877.5"/>
    <n v="877.5"/>
    <n v="0"/>
    <n v="3"/>
    <n v="873"/>
    <x v="0"/>
    <n v="0"/>
    <n v="0"/>
    <x v="4"/>
    <x v="0"/>
    <x v="0"/>
    <x v="0"/>
    <s v="70"/>
    <s v="INDUSTRIAL"/>
    <s v=""/>
    <s v=""/>
    <s v=""/>
    <s v=""/>
    <s v="SUMMER"/>
    <s v=""/>
  </r>
  <r>
    <s v="50000"/>
    <s v="Nod Publishers"/>
    <x v="111"/>
    <s v="2023-08-12"/>
    <s v="2023-08-12"/>
    <s v="2023-08-12"/>
    <n v="-6965.75"/>
    <n v="6965.75"/>
    <n v="0"/>
    <n v="4"/>
    <n v="872"/>
    <x v="0"/>
    <n v="0"/>
    <n v="0"/>
    <x v="2"/>
    <x v="0"/>
    <x v="0"/>
    <x v="0"/>
    <s v="40"/>
    <s v=""/>
    <s v=""/>
    <s v=""/>
    <s v=""/>
    <s v=""/>
    <s v=""/>
    <s v=""/>
  </r>
  <r>
    <s v="20000"/>
    <s v="First Up Consultants"/>
    <x v="112"/>
    <s v="2023-08-13"/>
    <s v="2023-08-13"/>
    <s v="2023-08-13"/>
    <n v="-853.13"/>
    <n v="853.13"/>
    <n v="0"/>
    <n v="4"/>
    <n v="871"/>
    <x v="0"/>
    <n v="0"/>
    <n v="0"/>
    <x v="0"/>
    <x v="0"/>
    <x v="0"/>
    <x v="0"/>
    <s v="40"/>
    <s v=""/>
    <s v=""/>
    <s v=""/>
    <s v=""/>
    <s v=""/>
    <s v=""/>
    <s v=""/>
  </r>
  <r>
    <s v="30000"/>
    <s v="Graphic Design Institute"/>
    <x v="113"/>
    <s v="2023-08-14"/>
    <s v="2023-08-14"/>
    <s v="2023-08-14"/>
    <n v="-278"/>
    <n v="278"/>
    <n v="0"/>
    <n v="6"/>
    <n v="870"/>
    <x v="0"/>
    <n v="0"/>
    <n v="0"/>
    <x v="1"/>
    <x v="0"/>
    <x v="0"/>
    <x v="0"/>
    <s v="30"/>
    <s v=""/>
    <s v=""/>
    <s v=""/>
    <s v=""/>
    <s v=""/>
    <s v=""/>
    <s v=""/>
  </r>
  <r>
    <s v="40000"/>
    <s v="Wide World Importers"/>
    <x v="114"/>
    <s v="2023-08-14"/>
    <s v="2023-08-14"/>
    <s v="2023-08-14"/>
    <n v="-7956"/>
    <n v="7956"/>
    <n v="0"/>
    <n v="5"/>
    <n v="870"/>
    <x v="0"/>
    <n v="0"/>
    <n v="0"/>
    <x v="3"/>
    <x v="0"/>
    <x v="0"/>
    <x v="0"/>
    <s v="40"/>
    <s v="HOME"/>
    <s v=""/>
    <s v=""/>
    <s v=""/>
    <s v=""/>
    <s v=""/>
    <s v=""/>
  </r>
  <r>
    <s v="40000"/>
    <s v="Wide World Importers"/>
    <x v="115"/>
    <s v="2023-08-15"/>
    <s v="2023-08-15"/>
    <s v="2023-08-15"/>
    <n v="-731.25"/>
    <n v="731.25"/>
    <n v="0"/>
    <n v="5"/>
    <n v="869"/>
    <x v="0"/>
    <n v="0"/>
    <n v="0"/>
    <x v="3"/>
    <x v="0"/>
    <x v="0"/>
    <x v="0"/>
    <s v="40"/>
    <s v="HOME"/>
    <s v=""/>
    <s v=""/>
    <s v=""/>
    <s v=""/>
    <s v=""/>
    <s v=""/>
  </r>
  <r>
    <s v="30000"/>
    <s v="Graphic Design Institute"/>
    <x v="116"/>
    <s v="2023-08-15"/>
    <s v="2023-08-15"/>
    <s v="2023-08-15"/>
    <n v="-672.7"/>
    <n v="672.7"/>
    <n v="0"/>
    <n v="6"/>
    <n v="869"/>
    <x v="0"/>
    <n v="0"/>
    <n v="0"/>
    <x v="1"/>
    <x v="0"/>
    <x v="0"/>
    <x v="0"/>
    <s v="30"/>
    <s v=""/>
    <s v=""/>
    <s v=""/>
    <s v=""/>
    <s v=""/>
    <s v=""/>
    <s v=""/>
  </r>
  <r>
    <s v="30000"/>
    <s v="Graphic Design Institute"/>
    <x v="117"/>
    <s v="2023-08-16"/>
    <s v="2023-08-16"/>
    <s v="2023-08-16"/>
    <n v="-1536.5"/>
    <n v="1536.5"/>
    <n v="0"/>
    <n v="6"/>
    <n v="868"/>
    <x v="0"/>
    <n v="0"/>
    <n v="0"/>
    <x v="1"/>
    <x v="0"/>
    <x v="0"/>
    <x v="0"/>
    <s v="30"/>
    <s v=""/>
    <s v=""/>
    <s v=""/>
    <s v=""/>
    <s v=""/>
    <s v=""/>
    <s v=""/>
  </r>
  <r>
    <s v="20000"/>
    <s v="First Up Consultants"/>
    <x v="118"/>
    <s v="2023-09-08"/>
    <s v="2023-09-08"/>
    <s v="2023-09-08"/>
    <n v="-968"/>
    <n v="968"/>
    <n v="0"/>
    <n v="4"/>
    <n v="845"/>
    <x v="0"/>
    <n v="0"/>
    <n v="0"/>
    <x v="0"/>
    <x v="0"/>
    <x v="0"/>
    <x v="0"/>
    <s v="40"/>
    <s v=""/>
    <s v=""/>
    <s v=""/>
    <s v=""/>
    <s v=""/>
    <s v=""/>
    <s v=""/>
  </r>
  <r>
    <s v="40000"/>
    <s v="Wide World Importers"/>
    <x v="119"/>
    <s v="2023-09-08"/>
    <s v="2023-09-08"/>
    <s v="2023-09-08"/>
    <n v="-1640"/>
    <n v="1640"/>
    <n v="0"/>
    <n v="5"/>
    <n v="845"/>
    <x v="0"/>
    <n v="0"/>
    <n v="0"/>
    <x v="3"/>
    <x v="0"/>
    <x v="0"/>
    <x v="0"/>
    <s v="40"/>
    <s v="HOME"/>
    <s v=""/>
    <s v=""/>
    <s v=""/>
    <s v=""/>
    <s v=""/>
    <s v=""/>
  </r>
  <r>
    <s v="30000"/>
    <s v="Graphic Design Institute"/>
    <x v="120"/>
    <s v="2023-09-09"/>
    <s v="2023-09-09"/>
    <s v="2023-09-09"/>
    <n v="-480.5"/>
    <n v="480.5"/>
    <n v="0"/>
    <n v="6"/>
    <n v="844"/>
    <x v="0"/>
    <n v="0"/>
    <n v="0"/>
    <x v="1"/>
    <x v="0"/>
    <x v="0"/>
    <x v="0"/>
    <s v="30"/>
    <s v=""/>
    <s v=""/>
    <s v=""/>
    <s v=""/>
    <s v=""/>
    <s v=""/>
    <s v=""/>
  </r>
  <r>
    <s v="50000"/>
    <s v="Nod Publishers"/>
    <x v="121"/>
    <s v="2023-09-10"/>
    <s v="2023-09-10"/>
    <s v="2023-09-10"/>
    <n v="-847.88"/>
    <n v="847.88"/>
    <n v="0"/>
    <n v="4"/>
    <n v="843"/>
    <x v="0"/>
    <n v="0"/>
    <n v="0"/>
    <x v="2"/>
    <x v="0"/>
    <x v="0"/>
    <x v="0"/>
    <s v="40"/>
    <s v=""/>
    <s v=""/>
    <s v=""/>
    <s v=""/>
    <s v=""/>
    <s v=""/>
    <s v=""/>
  </r>
  <r>
    <s v="20000"/>
    <s v="First Up Consultants"/>
    <x v="122"/>
    <s v="2023-09-10"/>
    <s v="2023-09-10"/>
    <s v="2023-09-10"/>
    <n v="-600.63"/>
    <n v="600.63"/>
    <n v="0"/>
    <n v="4"/>
    <n v="843"/>
    <x v="0"/>
    <n v="0"/>
    <n v="0"/>
    <x v="0"/>
    <x v="0"/>
    <x v="0"/>
    <x v="0"/>
    <s v="40"/>
    <s v=""/>
    <s v=""/>
    <s v=""/>
    <s v=""/>
    <s v=""/>
    <s v=""/>
    <s v=""/>
  </r>
  <r>
    <s v="10000"/>
    <s v="Fabrikam, Inc."/>
    <x v="123"/>
    <s v="2023-09-11"/>
    <s v="2023-09-11"/>
    <s v="2023-09-11"/>
    <n v="-682.5"/>
    <n v="682.5"/>
    <n v="0"/>
    <n v="3"/>
    <n v="842"/>
    <x v="0"/>
    <n v="0"/>
    <n v="0"/>
    <x v="4"/>
    <x v="0"/>
    <x v="0"/>
    <x v="0"/>
    <s v="70"/>
    <s v="INDUSTRIAL"/>
    <s v=""/>
    <s v=""/>
    <s v=""/>
    <s v=""/>
    <s v="SUMMER"/>
    <s v=""/>
  </r>
  <r>
    <s v="50000"/>
    <s v="Nod Publishers"/>
    <x v="124"/>
    <s v="2023-09-12"/>
    <s v="2023-09-12"/>
    <s v="2023-09-12"/>
    <n v="-5699.25"/>
    <n v="5699.25"/>
    <n v="0"/>
    <n v="4"/>
    <n v="841"/>
    <x v="0"/>
    <n v="0"/>
    <n v="0"/>
    <x v="2"/>
    <x v="0"/>
    <x v="0"/>
    <x v="0"/>
    <s v="40"/>
    <s v=""/>
    <s v=""/>
    <s v=""/>
    <s v=""/>
    <s v=""/>
    <s v=""/>
    <s v=""/>
  </r>
  <r>
    <s v="30000"/>
    <s v="Graphic Design Institute"/>
    <x v="125"/>
    <s v="2023-09-13"/>
    <s v="2023-09-13"/>
    <s v="2023-09-13"/>
    <n v="-250.2"/>
    <n v="250.2"/>
    <n v="0"/>
    <n v="6"/>
    <n v="840"/>
    <x v="0"/>
    <n v="0"/>
    <n v="0"/>
    <x v="1"/>
    <x v="0"/>
    <x v="0"/>
    <x v="0"/>
    <s v="30"/>
    <s v=""/>
    <s v=""/>
    <s v=""/>
    <s v=""/>
    <s v=""/>
    <s v=""/>
    <s v=""/>
  </r>
  <r>
    <s v="20000"/>
    <s v="First Up Consultants"/>
    <x v="126"/>
    <s v="2023-09-13"/>
    <s v="2023-09-13"/>
    <s v="2023-09-13"/>
    <n v="-609.38"/>
    <n v="609.38"/>
    <n v="0"/>
    <n v="4"/>
    <n v="840"/>
    <x v="0"/>
    <n v="0"/>
    <n v="0"/>
    <x v="0"/>
    <x v="0"/>
    <x v="0"/>
    <x v="0"/>
    <s v="40"/>
    <s v=""/>
    <s v=""/>
    <s v=""/>
    <s v=""/>
    <s v=""/>
    <s v=""/>
    <s v=""/>
  </r>
  <r>
    <s v="40000"/>
    <s v="Wide World Importers"/>
    <x v="127"/>
    <s v="2023-09-13"/>
    <s v="2023-09-13"/>
    <s v="2023-09-13"/>
    <n v="-6188"/>
    <n v="6188"/>
    <n v="0"/>
    <n v="5"/>
    <n v="840"/>
    <x v="0"/>
    <n v="0"/>
    <n v="0"/>
    <x v="3"/>
    <x v="0"/>
    <x v="0"/>
    <x v="0"/>
    <s v="40"/>
    <s v="HOME"/>
    <s v=""/>
    <s v=""/>
    <s v=""/>
    <s v=""/>
    <s v=""/>
    <s v=""/>
  </r>
  <r>
    <s v="40000"/>
    <s v="Wide World Importers"/>
    <x v="128"/>
    <s v="2023-09-14"/>
    <s v="2023-09-14"/>
    <s v="2023-09-14"/>
    <n v="-487.5"/>
    <n v="487.5"/>
    <n v="0"/>
    <n v="5"/>
    <n v="839"/>
    <x v="0"/>
    <n v="0"/>
    <n v="0"/>
    <x v="3"/>
    <x v="0"/>
    <x v="0"/>
    <x v="0"/>
    <s v="40"/>
    <s v="HOME"/>
    <s v=""/>
    <s v=""/>
    <s v=""/>
    <s v=""/>
    <s v=""/>
    <s v=""/>
  </r>
  <r>
    <s v="30000"/>
    <s v="Graphic Design Institute"/>
    <x v="129"/>
    <s v="2023-09-15"/>
    <s v="2023-09-15"/>
    <s v="2023-09-15"/>
    <n v="-1139"/>
    <n v="1139"/>
    <n v="0"/>
    <n v="6"/>
    <n v="838"/>
    <x v="0"/>
    <n v="0"/>
    <n v="0"/>
    <x v="1"/>
    <x v="0"/>
    <x v="0"/>
    <x v="0"/>
    <s v="30"/>
    <s v=""/>
    <s v=""/>
    <s v=""/>
    <s v=""/>
    <s v=""/>
    <s v=""/>
    <s v=""/>
  </r>
  <r>
    <s v="20000"/>
    <s v="First Up Consultants"/>
    <x v="130"/>
    <s v="2023-10-08"/>
    <s v="2023-10-08"/>
    <s v="2023-10-08"/>
    <n v="-1089.8800000000001"/>
    <n v="1089.8800000000001"/>
    <n v="0"/>
    <n v="4"/>
    <n v="815"/>
    <x v="0"/>
    <n v="0"/>
    <n v="0"/>
    <x v="0"/>
    <x v="0"/>
    <x v="0"/>
    <x v="0"/>
    <s v="40"/>
    <s v=""/>
    <s v=""/>
    <s v=""/>
    <s v=""/>
    <s v=""/>
    <s v=""/>
    <s v=""/>
  </r>
  <r>
    <s v="40000"/>
    <s v="Wide World Importers"/>
    <x v="131"/>
    <s v="2023-10-08"/>
    <s v="2023-10-08"/>
    <s v="2023-10-08"/>
    <n v="-1640"/>
    <n v="1640"/>
    <n v="0"/>
    <n v="5"/>
    <n v="815"/>
    <x v="0"/>
    <n v="0"/>
    <n v="0"/>
    <x v="3"/>
    <x v="0"/>
    <x v="0"/>
    <x v="0"/>
    <s v="40"/>
    <s v="HOME"/>
    <s v=""/>
    <s v=""/>
    <s v=""/>
    <s v=""/>
    <s v=""/>
    <s v=""/>
  </r>
  <r>
    <s v="30000"/>
    <s v="Graphic Design Institute"/>
    <x v="132"/>
    <s v="2023-10-09"/>
    <s v="2023-10-09"/>
    <s v="2023-10-09"/>
    <n v="-672.7"/>
    <n v="672.7"/>
    <n v="0"/>
    <n v="6"/>
    <n v="814"/>
    <x v="0"/>
    <n v="0"/>
    <n v="0"/>
    <x v="1"/>
    <x v="0"/>
    <x v="0"/>
    <x v="0"/>
    <s v="30"/>
    <s v=""/>
    <s v=""/>
    <s v=""/>
    <s v=""/>
    <s v=""/>
    <s v=""/>
    <s v=""/>
  </r>
  <r>
    <s v="20000"/>
    <s v="First Up Consultants"/>
    <x v="133"/>
    <s v="2023-10-10"/>
    <s v="2023-10-10"/>
    <s v="2023-10-10"/>
    <n v="-1081.1300000000001"/>
    <n v="1081.1300000000001"/>
    <n v="0"/>
    <n v="4"/>
    <n v="813"/>
    <x v="0"/>
    <n v="0"/>
    <n v="0"/>
    <x v="0"/>
    <x v="0"/>
    <x v="0"/>
    <x v="0"/>
    <s v="40"/>
    <s v=""/>
    <s v=""/>
    <s v=""/>
    <s v=""/>
    <s v=""/>
    <s v=""/>
    <s v=""/>
  </r>
  <r>
    <s v="50000"/>
    <s v="Nod Publishers"/>
    <x v="134"/>
    <s v="2023-10-11"/>
    <s v="2023-10-11"/>
    <s v="2023-10-11"/>
    <n v="-1091.6300000000001"/>
    <n v="1091.6300000000001"/>
    <n v="0"/>
    <n v="4"/>
    <n v="812"/>
    <x v="0"/>
    <n v="0"/>
    <n v="0"/>
    <x v="2"/>
    <x v="0"/>
    <x v="0"/>
    <x v="0"/>
    <s v="40"/>
    <s v=""/>
    <s v=""/>
    <s v=""/>
    <s v=""/>
    <s v=""/>
    <s v=""/>
    <s v=""/>
  </r>
  <r>
    <s v="10000"/>
    <s v="Fabrikam, Inc."/>
    <x v="135"/>
    <s v="2023-10-11"/>
    <s v="2023-10-11"/>
    <s v="2023-10-11"/>
    <n v="-877.5"/>
    <n v="877.5"/>
    <n v="0"/>
    <n v="3"/>
    <n v="812"/>
    <x v="0"/>
    <n v="0"/>
    <n v="0"/>
    <x v="4"/>
    <x v="0"/>
    <x v="0"/>
    <x v="0"/>
    <s v="70"/>
    <s v="INDUSTRIAL"/>
    <s v=""/>
    <s v=""/>
    <s v=""/>
    <s v=""/>
    <s v="SUMMER"/>
    <s v=""/>
  </r>
  <r>
    <s v="50000"/>
    <s v="Nod Publishers"/>
    <x v="136"/>
    <s v="2023-10-12"/>
    <s v="2023-10-12"/>
    <s v="2023-10-12"/>
    <n v="-5699.25"/>
    <n v="5699.25"/>
    <n v="0"/>
    <n v="4"/>
    <n v="811"/>
    <x v="0"/>
    <n v="0"/>
    <n v="0"/>
    <x v="2"/>
    <x v="0"/>
    <x v="0"/>
    <x v="0"/>
    <s v="40"/>
    <s v=""/>
    <s v=""/>
    <s v=""/>
    <s v=""/>
    <s v=""/>
    <s v=""/>
    <s v=""/>
  </r>
  <r>
    <s v="20000"/>
    <s v="First Up Consultants"/>
    <x v="137"/>
    <s v="2023-10-13"/>
    <s v="2023-10-13"/>
    <s v="2023-10-13"/>
    <n v="-731.25"/>
    <n v="731.25"/>
    <n v="0"/>
    <n v="4"/>
    <n v="810"/>
    <x v="0"/>
    <n v="0"/>
    <n v="0"/>
    <x v="0"/>
    <x v="0"/>
    <x v="0"/>
    <x v="0"/>
    <s v="40"/>
    <s v=""/>
    <s v=""/>
    <s v=""/>
    <s v=""/>
    <s v=""/>
    <s v=""/>
    <s v=""/>
  </r>
  <r>
    <s v="30000"/>
    <s v="Graphic Design Institute"/>
    <x v="138"/>
    <s v="2023-10-14"/>
    <s v="2023-10-14"/>
    <s v="2023-10-14"/>
    <n v="-278"/>
    <n v="278"/>
    <n v="0"/>
    <n v="6"/>
    <n v="809"/>
    <x v="0"/>
    <n v="0"/>
    <n v="0"/>
    <x v="1"/>
    <x v="0"/>
    <x v="0"/>
    <x v="0"/>
    <s v="30"/>
    <s v=""/>
    <s v=""/>
    <s v=""/>
    <s v=""/>
    <s v=""/>
    <s v=""/>
    <s v=""/>
  </r>
  <r>
    <s v="40000"/>
    <s v="Wide World Importers"/>
    <x v="139"/>
    <s v="2023-10-14"/>
    <s v="2023-10-14"/>
    <s v="2023-10-14"/>
    <n v="-6188"/>
    <n v="6188"/>
    <n v="0"/>
    <n v="5"/>
    <n v="809"/>
    <x v="0"/>
    <n v="0"/>
    <n v="0"/>
    <x v="3"/>
    <x v="0"/>
    <x v="0"/>
    <x v="0"/>
    <s v="40"/>
    <s v="HOME"/>
    <s v=""/>
    <s v=""/>
    <s v=""/>
    <s v=""/>
    <s v=""/>
    <s v=""/>
  </r>
  <r>
    <s v="40000"/>
    <s v="Wide World Importers"/>
    <x v="140"/>
    <s v="2023-10-15"/>
    <s v="2023-10-15"/>
    <s v="2023-10-15"/>
    <n v="-487.5"/>
    <n v="487.5"/>
    <n v="0"/>
    <n v="5"/>
    <n v="808"/>
    <x v="0"/>
    <n v="0"/>
    <n v="0"/>
    <x v="3"/>
    <x v="0"/>
    <x v="0"/>
    <x v="0"/>
    <s v="40"/>
    <s v="HOME"/>
    <s v=""/>
    <s v=""/>
    <s v=""/>
    <s v=""/>
    <s v=""/>
    <s v=""/>
  </r>
  <r>
    <s v="30000"/>
    <s v="Graphic Design Institute"/>
    <x v="141"/>
    <s v="2023-10-15"/>
    <s v="2023-10-15"/>
    <s v="2023-10-15"/>
    <n v="-576.6"/>
    <n v="576.6"/>
    <n v="0"/>
    <n v="6"/>
    <n v="808"/>
    <x v="0"/>
    <n v="0"/>
    <n v="0"/>
    <x v="1"/>
    <x v="0"/>
    <x v="0"/>
    <x v="0"/>
    <s v="30"/>
    <s v=""/>
    <s v=""/>
    <s v=""/>
    <s v=""/>
    <s v=""/>
    <s v=""/>
    <s v=""/>
  </r>
  <r>
    <s v="30000"/>
    <s v="Graphic Design Institute"/>
    <x v="142"/>
    <s v="2023-10-16"/>
    <s v="2023-10-16"/>
    <s v="2023-10-16"/>
    <n v="-2195"/>
    <n v="2195"/>
    <n v="0"/>
    <n v="6"/>
    <n v="807"/>
    <x v="0"/>
    <n v="0"/>
    <n v="0"/>
    <x v="1"/>
    <x v="0"/>
    <x v="0"/>
    <x v="0"/>
    <s v="30"/>
    <s v=""/>
    <s v=""/>
    <s v=""/>
    <s v=""/>
    <s v=""/>
    <s v=""/>
    <s v=""/>
  </r>
  <r>
    <s v="20000"/>
    <s v="First Up Consultants"/>
    <x v="143"/>
    <s v="2023-11-08"/>
    <s v="2023-11-08"/>
    <s v="2023-11-08"/>
    <n v="-1089.8800000000001"/>
    <n v="1089.8800000000001"/>
    <n v="0"/>
    <n v="4"/>
    <n v="784"/>
    <x v="0"/>
    <n v="0"/>
    <n v="0"/>
    <x v="0"/>
    <x v="0"/>
    <x v="0"/>
    <x v="0"/>
    <s v="40"/>
    <s v=""/>
    <s v=""/>
    <s v=""/>
    <s v=""/>
    <s v=""/>
    <s v=""/>
    <s v=""/>
  </r>
  <r>
    <s v="40000"/>
    <s v="Wide World Importers"/>
    <x v="144"/>
    <s v="2023-11-08"/>
    <s v="2023-11-08"/>
    <s v="2023-11-08"/>
    <n v="-1640"/>
    <n v="1640"/>
    <n v="0"/>
    <n v="5"/>
    <n v="784"/>
    <x v="0"/>
    <n v="0"/>
    <n v="0"/>
    <x v="3"/>
    <x v="0"/>
    <x v="0"/>
    <x v="0"/>
    <s v="40"/>
    <s v="HOME"/>
    <s v=""/>
    <s v=""/>
    <s v=""/>
    <s v=""/>
    <s v=""/>
    <s v=""/>
  </r>
  <r>
    <s v="30000"/>
    <s v="Graphic Design Institute"/>
    <x v="145"/>
    <s v="2023-11-09"/>
    <s v="2023-11-09"/>
    <s v="2023-11-09"/>
    <n v="-480.5"/>
    <n v="480.5"/>
    <n v="0"/>
    <n v="6"/>
    <n v="783"/>
    <x v="0"/>
    <n v="0"/>
    <n v="0"/>
    <x v="1"/>
    <x v="0"/>
    <x v="0"/>
    <x v="0"/>
    <s v="30"/>
    <s v=""/>
    <s v=""/>
    <s v=""/>
    <s v=""/>
    <s v=""/>
    <s v=""/>
    <s v=""/>
  </r>
  <r>
    <s v="50000"/>
    <s v="Nod Publishers"/>
    <x v="146"/>
    <s v="2023-11-10"/>
    <s v="2023-11-10"/>
    <s v="2023-11-10"/>
    <n v="-1213.5"/>
    <n v="1213.5"/>
    <n v="0"/>
    <n v="4"/>
    <n v="782"/>
    <x v="0"/>
    <n v="0"/>
    <n v="0"/>
    <x v="2"/>
    <x v="0"/>
    <x v="0"/>
    <x v="0"/>
    <s v="40"/>
    <s v=""/>
    <s v=""/>
    <s v=""/>
    <s v=""/>
    <s v=""/>
    <s v=""/>
    <s v=""/>
  </r>
  <r>
    <s v="20000"/>
    <s v="First Up Consultants"/>
    <x v="147"/>
    <s v="2023-11-10"/>
    <s v="2023-11-10"/>
    <s v="2023-11-10"/>
    <n v="-720.75"/>
    <n v="720.75"/>
    <n v="0"/>
    <n v="4"/>
    <n v="782"/>
    <x v="0"/>
    <n v="0"/>
    <n v="0"/>
    <x v="0"/>
    <x v="0"/>
    <x v="0"/>
    <x v="0"/>
    <s v="40"/>
    <s v=""/>
    <s v=""/>
    <s v=""/>
    <s v=""/>
    <s v=""/>
    <s v=""/>
    <s v=""/>
  </r>
  <r>
    <s v="10000"/>
    <s v="Fabrikam, Inc."/>
    <x v="148"/>
    <s v="2023-11-11"/>
    <s v="2023-11-11"/>
    <s v="2023-11-11"/>
    <n v="-682.5"/>
    <n v="682.5"/>
    <n v="0"/>
    <n v="3"/>
    <n v="781"/>
    <x v="0"/>
    <n v="0"/>
    <n v="0"/>
    <x v="4"/>
    <x v="0"/>
    <x v="0"/>
    <x v="0"/>
    <s v="70"/>
    <s v="INDUSTRIAL"/>
    <s v=""/>
    <s v=""/>
    <s v=""/>
    <s v=""/>
    <s v="SUMMER"/>
    <s v=""/>
  </r>
  <r>
    <s v="50000"/>
    <s v="Nod Publishers"/>
    <x v="149"/>
    <s v="2023-11-12"/>
    <s v="2023-11-12"/>
    <s v="2023-11-12"/>
    <n v="-5066"/>
    <n v="5066"/>
    <n v="0"/>
    <n v="4"/>
    <n v="780"/>
    <x v="0"/>
    <n v="0"/>
    <n v="0"/>
    <x v="2"/>
    <x v="0"/>
    <x v="0"/>
    <x v="0"/>
    <s v="40"/>
    <s v=""/>
    <s v=""/>
    <s v=""/>
    <s v=""/>
    <s v=""/>
    <s v=""/>
    <s v=""/>
  </r>
  <r>
    <s v="30000"/>
    <s v="Graphic Design Institute"/>
    <x v="150"/>
    <s v="2023-11-13"/>
    <s v="2023-11-13"/>
    <s v="2023-11-13"/>
    <n v="-250.2"/>
    <n v="250.2"/>
    <n v="0"/>
    <n v="6"/>
    <n v="779"/>
    <x v="0"/>
    <n v="0"/>
    <n v="0"/>
    <x v="1"/>
    <x v="0"/>
    <x v="0"/>
    <x v="0"/>
    <s v="30"/>
    <s v=""/>
    <s v=""/>
    <s v=""/>
    <s v=""/>
    <s v=""/>
    <s v=""/>
    <s v=""/>
  </r>
  <r>
    <s v="20000"/>
    <s v="First Up Consultants"/>
    <x v="151"/>
    <s v="2023-11-13"/>
    <s v="2023-11-13"/>
    <s v="2023-11-13"/>
    <n v="-731.25"/>
    <n v="731.25"/>
    <n v="0"/>
    <n v="4"/>
    <n v="779"/>
    <x v="0"/>
    <n v="0"/>
    <n v="0"/>
    <x v="0"/>
    <x v="0"/>
    <x v="0"/>
    <x v="0"/>
    <s v="40"/>
    <s v=""/>
    <s v=""/>
    <s v=""/>
    <s v=""/>
    <s v=""/>
    <s v=""/>
    <s v=""/>
  </r>
  <r>
    <s v="40000"/>
    <s v="Wide World Importers"/>
    <x v="152"/>
    <s v="2023-11-13"/>
    <s v="2023-11-13"/>
    <s v="2023-11-13"/>
    <n v="-5304"/>
    <n v="5304"/>
    <n v="0"/>
    <n v="5"/>
    <n v="779"/>
    <x v="0"/>
    <n v="0"/>
    <n v="0"/>
    <x v="3"/>
    <x v="0"/>
    <x v="0"/>
    <x v="0"/>
    <s v="40"/>
    <s v="HOME"/>
    <s v=""/>
    <s v=""/>
    <s v=""/>
    <s v=""/>
    <s v=""/>
    <s v=""/>
  </r>
  <r>
    <s v="40000"/>
    <s v="Wide World Importers"/>
    <x v="153"/>
    <s v="2023-11-14"/>
    <s v="2023-11-14"/>
    <s v="2023-11-14"/>
    <n v="-487.5"/>
    <n v="487.5"/>
    <n v="0"/>
    <n v="5"/>
    <n v="778"/>
    <x v="0"/>
    <n v="0"/>
    <n v="0"/>
    <x v="3"/>
    <x v="0"/>
    <x v="0"/>
    <x v="0"/>
    <s v="40"/>
    <s v="HOME"/>
    <s v=""/>
    <s v=""/>
    <s v=""/>
    <s v=""/>
    <s v=""/>
    <s v=""/>
  </r>
  <r>
    <s v="30000"/>
    <s v="Graphic Design Institute"/>
    <x v="154"/>
    <s v="2023-11-15"/>
    <s v="2023-11-15"/>
    <s v="2023-11-15"/>
    <n v="-1797.5"/>
    <n v="1797.5"/>
    <n v="0"/>
    <n v="6"/>
    <n v="777"/>
    <x v="0"/>
    <n v="0"/>
    <n v="0"/>
    <x v="1"/>
    <x v="0"/>
    <x v="0"/>
    <x v="0"/>
    <s v="30"/>
    <s v=""/>
    <s v=""/>
    <s v=""/>
    <s v=""/>
    <s v=""/>
    <s v=""/>
    <s v=""/>
  </r>
  <r>
    <s v="20000"/>
    <s v="First Up Consultants"/>
    <x v="155"/>
    <s v="2023-12-08"/>
    <s v="2023-12-08"/>
    <s v="2023-12-08"/>
    <n v="-360.38"/>
    <n v="360.38"/>
    <n v="0"/>
    <n v="4"/>
    <n v="754"/>
    <x v="0"/>
    <n v="0"/>
    <n v="0"/>
    <x v="0"/>
    <x v="0"/>
    <x v="0"/>
    <x v="0"/>
    <s v="40"/>
    <s v=""/>
    <s v=""/>
    <s v=""/>
    <s v=""/>
    <s v=""/>
    <s v=""/>
    <s v=""/>
  </r>
  <r>
    <s v="40000"/>
    <s v="Wide World Importers"/>
    <x v="156"/>
    <s v="2023-12-08"/>
    <s v="2023-12-08"/>
    <s v="2023-12-08"/>
    <n v="-820"/>
    <n v="820"/>
    <n v="0"/>
    <n v="5"/>
    <n v="754"/>
    <x v="0"/>
    <n v="0"/>
    <n v="0"/>
    <x v="3"/>
    <x v="0"/>
    <x v="0"/>
    <x v="0"/>
    <s v="40"/>
    <s v="HOME"/>
    <s v=""/>
    <s v=""/>
    <s v=""/>
    <s v=""/>
    <s v=""/>
    <s v=""/>
  </r>
  <r>
    <s v="30000"/>
    <s v="Graphic Design Institute"/>
    <x v="157"/>
    <s v="2023-12-09"/>
    <s v="2023-12-09"/>
    <s v="2023-12-09"/>
    <n v="-288.3"/>
    <n v="288.3"/>
    <n v="0"/>
    <n v="6"/>
    <n v="753"/>
    <x v="0"/>
    <n v="0"/>
    <n v="0"/>
    <x v="1"/>
    <x v="0"/>
    <x v="0"/>
    <x v="0"/>
    <s v="30"/>
    <s v=""/>
    <s v=""/>
    <s v=""/>
    <s v=""/>
    <s v=""/>
    <s v=""/>
    <s v=""/>
  </r>
  <r>
    <s v="40000"/>
    <s v="Wide World Importers"/>
    <x v="158"/>
    <s v="2023-12-09"/>
    <s v="2023-12-09"/>
    <s v="2023-12-09"/>
    <n v="-365.63"/>
    <n v="365.63"/>
    <n v="0"/>
    <n v="5"/>
    <n v="753"/>
    <x v="0"/>
    <n v="0"/>
    <n v="0"/>
    <x v="3"/>
    <x v="0"/>
    <x v="0"/>
    <x v="0"/>
    <s v="40"/>
    <s v="HOME"/>
    <s v=""/>
    <s v=""/>
    <s v=""/>
    <s v=""/>
    <s v=""/>
    <s v=""/>
  </r>
  <r>
    <s v="20000"/>
    <s v="First Up Consultants"/>
    <x v="159"/>
    <s v="2023-12-10"/>
    <s v="2023-12-10"/>
    <s v="2023-12-10"/>
    <n v="-480.5"/>
    <n v="480.5"/>
    <n v="0"/>
    <n v="4"/>
    <n v="752"/>
    <x v="0"/>
    <n v="0"/>
    <n v="0"/>
    <x v="0"/>
    <x v="0"/>
    <x v="0"/>
    <x v="0"/>
    <s v="40"/>
    <s v=""/>
    <s v=""/>
    <s v=""/>
    <s v=""/>
    <s v=""/>
    <s v=""/>
    <s v=""/>
  </r>
  <r>
    <s v="50000"/>
    <s v="Nod Publishers"/>
    <x v="160"/>
    <s v="2023-12-11"/>
    <s v="2023-12-11"/>
    <s v="2023-12-11"/>
    <n v="-365.63"/>
    <n v="365.63"/>
    <n v="0"/>
    <n v="4"/>
    <n v="751"/>
    <x v="0"/>
    <n v="0"/>
    <n v="0"/>
    <x v="2"/>
    <x v="0"/>
    <x v="0"/>
    <x v="0"/>
    <s v="40"/>
    <s v=""/>
    <s v=""/>
    <s v=""/>
    <s v=""/>
    <s v=""/>
    <s v=""/>
    <s v=""/>
  </r>
  <r>
    <s v="10000"/>
    <s v="Fabrikam, Inc."/>
    <x v="161"/>
    <s v="2023-12-11"/>
    <s v="2023-12-11"/>
    <s v="2023-12-11"/>
    <n v="-487.5"/>
    <n v="487.5"/>
    <n v="0"/>
    <n v="3"/>
    <n v="751"/>
    <x v="0"/>
    <n v="0"/>
    <n v="0"/>
    <x v="4"/>
    <x v="0"/>
    <x v="0"/>
    <x v="0"/>
    <s v="70"/>
    <s v="INDUSTRIAL"/>
    <s v=""/>
    <s v=""/>
    <s v=""/>
    <s v=""/>
    <s v="SUMMER"/>
    <s v=""/>
  </r>
  <r>
    <s v="50000"/>
    <s v="Nod Publishers"/>
    <x v="162"/>
    <s v="2023-12-12"/>
    <s v="2023-12-12"/>
    <s v="2023-12-12"/>
    <n v="-4039.75"/>
    <n v="4039.75"/>
    <n v="0"/>
    <n v="4"/>
    <n v="750"/>
    <x v="0"/>
    <n v="0"/>
    <n v="0"/>
    <x v="2"/>
    <x v="0"/>
    <x v="0"/>
    <x v="0"/>
    <s v="40"/>
    <s v=""/>
    <s v=""/>
    <s v=""/>
    <s v=""/>
    <s v=""/>
    <s v=""/>
    <s v=""/>
  </r>
  <r>
    <s v="30000"/>
    <s v="Graphic Design Institute"/>
    <x v="163"/>
    <s v="2023-12-12"/>
    <s v="2023-12-12"/>
    <s v="2023-12-12"/>
    <n v="-288.3"/>
    <n v="288.3"/>
    <n v="0"/>
    <n v="6"/>
    <n v="750"/>
    <x v="0"/>
    <n v="0"/>
    <n v="0"/>
    <x v="1"/>
    <x v="0"/>
    <x v="0"/>
    <x v="0"/>
    <s v="30"/>
    <s v=""/>
    <s v=""/>
    <s v=""/>
    <s v=""/>
    <s v=""/>
    <s v=""/>
    <s v=""/>
  </r>
  <r>
    <s v="20000"/>
    <s v="First Up Consultants"/>
    <x v="164"/>
    <s v="2023-12-13"/>
    <s v="2023-12-13"/>
    <s v="2023-12-13"/>
    <n v="-487.5"/>
    <n v="487.5"/>
    <n v="0"/>
    <n v="4"/>
    <n v="749"/>
    <x v="0"/>
    <n v="0"/>
    <n v="0"/>
    <x v="0"/>
    <x v="0"/>
    <x v="0"/>
    <x v="0"/>
    <s v="40"/>
    <s v=""/>
    <s v=""/>
    <s v=""/>
    <s v=""/>
    <s v=""/>
    <s v=""/>
    <s v=""/>
  </r>
  <r>
    <s v="30000"/>
    <s v="Graphic Design Institute"/>
    <x v="165"/>
    <s v="2023-12-14"/>
    <s v="2023-12-14"/>
    <s v="2023-12-14"/>
    <n v="-166.8"/>
    <n v="166.8"/>
    <n v="0"/>
    <n v="6"/>
    <n v="748"/>
    <x v="0"/>
    <n v="0"/>
    <n v="0"/>
    <x v="1"/>
    <x v="0"/>
    <x v="0"/>
    <x v="0"/>
    <s v="30"/>
    <s v=""/>
    <s v=""/>
    <s v=""/>
    <s v=""/>
    <s v=""/>
    <s v=""/>
    <s v=""/>
  </r>
  <r>
    <s v="50000"/>
    <s v="Nod Publishers"/>
    <x v="166"/>
    <s v="2023-12-14"/>
    <s v="2023-12-14"/>
    <s v="2023-12-14"/>
    <n v="-3536"/>
    <n v="3536"/>
    <n v="0"/>
    <n v="4"/>
    <n v="748"/>
    <x v="0"/>
    <n v="0"/>
    <n v="0"/>
    <x v="2"/>
    <x v="0"/>
    <x v="0"/>
    <x v="0"/>
    <s v="40"/>
    <s v=""/>
    <s v=""/>
    <s v=""/>
    <s v=""/>
    <s v=""/>
    <s v=""/>
    <s v=""/>
  </r>
  <r>
    <s v="40000"/>
    <s v="Wide World Importers"/>
    <x v="167"/>
    <s v="2023-12-15"/>
    <s v="2023-12-15"/>
    <s v="2023-12-15"/>
    <n v="-243.75"/>
    <n v="243.75"/>
    <n v="0"/>
    <n v="5"/>
    <n v="747"/>
    <x v="0"/>
    <n v="0"/>
    <n v="0"/>
    <x v="3"/>
    <x v="0"/>
    <x v="0"/>
    <x v="0"/>
    <s v="40"/>
    <s v="HOME"/>
    <s v=""/>
    <s v=""/>
    <s v=""/>
    <s v=""/>
    <s v=""/>
    <s v=""/>
  </r>
  <r>
    <s v="30000"/>
    <s v="Graphic Design Institute"/>
    <x v="168"/>
    <s v="2023-12-16"/>
    <s v="2023-12-16"/>
    <s v="2023-12-16"/>
    <n v="-439"/>
    <n v="439"/>
    <n v="0"/>
    <n v="6"/>
    <n v="746"/>
    <x v="0"/>
    <n v="0"/>
    <n v="0"/>
    <x v="1"/>
    <x v="0"/>
    <x v="0"/>
    <x v="0"/>
    <s v="30"/>
    <s v=""/>
    <s v=""/>
    <s v=""/>
    <s v=""/>
    <s v=""/>
    <s v=""/>
    <s v=""/>
  </r>
  <r>
    <s v="20000"/>
    <s v="First Up Consultants"/>
    <x v="169"/>
    <s v="2024-01-08"/>
    <s v="2024-01-08"/>
    <s v="2024-01-08"/>
    <n v="-1210"/>
    <n v="1210"/>
    <n v="0"/>
    <n v="4"/>
    <n v="723"/>
    <x v="0"/>
    <n v="0"/>
    <n v="0"/>
    <x v="0"/>
    <x v="0"/>
    <x v="0"/>
    <x v="0"/>
    <s v="40"/>
    <s v=""/>
    <s v=""/>
    <s v=""/>
    <s v=""/>
    <s v=""/>
    <s v=""/>
    <s v=""/>
  </r>
  <r>
    <s v="40000"/>
    <s v="Wide World Importers"/>
    <x v="170"/>
    <s v="2024-01-08"/>
    <s v="2024-01-08"/>
    <s v="2024-01-08"/>
    <n v="-2460"/>
    <n v="2460"/>
    <n v="0"/>
    <n v="5"/>
    <n v="723"/>
    <x v="0"/>
    <n v="0"/>
    <n v="0"/>
    <x v="3"/>
    <x v="0"/>
    <x v="0"/>
    <x v="0"/>
    <s v="40"/>
    <s v="HOME"/>
    <s v=""/>
    <s v=""/>
    <s v=""/>
    <s v=""/>
    <s v=""/>
    <s v=""/>
  </r>
  <r>
    <s v="30000"/>
    <s v="Graphic Design Institute"/>
    <x v="171"/>
    <s v="2024-01-09"/>
    <s v="2024-01-09"/>
    <s v="2024-01-09"/>
    <n v="-576.6"/>
    <n v="576.6"/>
    <n v="0"/>
    <n v="6"/>
    <n v="722"/>
    <x v="0"/>
    <n v="0"/>
    <n v="0"/>
    <x v="1"/>
    <x v="0"/>
    <x v="0"/>
    <x v="0"/>
    <s v="30"/>
    <s v=""/>
    <s v=""/>
    <s v=""/>
    <s v=""/>
    <s v=""/>
    <s v=""/>
    <s v=""/>
  </r>
  <r>
    <s v="20000"/>
    <s v="First Up Consultants"/>
    <x v="172"/>
    <s v="2024-01-10"/>
    <s v="2024-01-10"/>
    <s v="2024-01-10"/>
    <n v="-840.88"/>
    <n v="840.88"/>
    <n v="0"/>
    <n v="4"/>
    <n v="721"/>
    <x v="0"/>
    <n v="0"/>
    <n v="0"/>
    <x v="0"/>
    <x v="0"/>
    <x v="0"/>
    <x v="0"/>
    <s v="40"/>
    <s v=""/>
    <s v=""/>
    <s v=""/>
    <s v=""/>
    <s v=""/>
    <s v=""/>
    <s v=""/>
  </r>
  <r>
    <s v="50000"/>
    <s v="Nod Publishers"/>
    <x v="173"/>
    <s v="2024-01-11"/>
    <s v="2024-01-11"/>
    <s v="2024-01-11"/>
    <n v="-1455.5"/>
    <n v="1455.5"/>
    <n v="0"/>
    <n v="4"/>
    <n v="720"/>
    <x v="0"/>
    <n v="0"/>
    <n v="0"/>
    <x v="2"/>
    <x v="0"/>
    <x v="0"/>
    <x v="0"/>
    <s v="40"/>
    <s v=""/>
    <s v=""/>
    <s v=""/>
    <s v=""/>
    <s v=""/>
    <s v=""/>
    <s v=""/>
  </r>
  <r>
    <s v="10000"/>
    <s v="Fabrikam, Inc."/>
    <x v="174"/>
    <s v="2024-01-11"/>
    <s v="2024-01-11"/>
    <s v="2024-01-11"/>
    <n v="-877.5"/>
    <n v="877.5"/>
    <n v="0"/>
    <n v="3"/>
    <n v="720"/>
    <x v="0"/>
    <n v="0"/>
    <n v="0"/>
    <x v="4"/>
    <x v="0"/>
    <x v="0"/>
    <x v="0"/>
    <s v="70"/>
    <s v="INDUSTRIAL"/>
    <s v=""/>
    <s v=""/>
    <s v=""/>
    <s v=""/>
    <s v="SUMMER"/>
    <s v=""/>
  </r>
  <r>
    <s v="50000"/>
    <s v="Nod Publishers"/>
    <x v="175"/>
    <s v="2024-01-12"/>
    <s v="2024-01-12"/>
    <s v="2024-01-12"/>
    <n v="-6332.5"/>
    <n v="6332.5"/>
    <n v="0"/>
    <n v="4"/>
    <n v="719"/>
    <x v="0"/>
    <n v="0"/>
    <n v="0"/>
    <x v="2"/>
    <x v="0"/>
    <x v="0"/>
    <x v="0"/>
    <s v="40"/>
    <s v=""/>
    <s v=""/>
    <s v=""/>
    <s v=""/>
    <s v=""/>
    <s v=""/>
    <s v=""/>
  </r>
  <r>
    <s v="20000"/>
    <s v="First Up Consultants"/>
    <x v="176"/>
    <s v="2024-01-13"/>
    <s v="2024-01-13"/>
    <s v="2024-01-13"/>
    <n v="-853.13"/>
    <n v="853.13"/>
    <n v="0"/>
    <n v="4"/>
    <n v="718"/>
    <x v="0"/>
    <n v="0"/>
    <n v="0"/>
    <x v="0"/>
    <x v="0"/>
    <x v="0"/>
    <x v="0"/>
    <s v="40"/>
    <s v=""/>
    <s v=""/>
    <s v=""/>
    <s v=""/>
    <s v=""/>
    <s v=""/>
    <s v=""/>
  </r>
  <r>
    <s v="30000"/>
    <s v="Graphic Design Institute"/>
    <x v="177"/>
    <s v="2024-01-14"/>
    <s v="2024-01-14"/>
    <s v="2024-01-14"/>
    <n v="-305.8"/>
    <n v="305.8"/>
    <n v="0"/>
    <n v="6"/>
    <n v="717"/>
    <x v="0"/>
    <n v="0"/>
    <n v="0"/>
    <x v="1"/>
    <x v="0"/>
    <x v="0"/>
    <x v="0"/>
    <s v="30"/>
    <s v=""/>
    <s v=""/>
    <s v=""/>
    <s v=""/>
    <s v=""/>
    <s v=""/>
    <s v=""/>
  </r>
  <r>
    <s v="40000"/>
    <s v="Wide World Importers"/>
    <x v="178"/>
    <s v="2024-01-14"/>
    <s v="2024-01-14"/>
    <s v="2024-01-14"/>
    <n v="-6188"/>
    <n v="6188"/>
    <n v="0"/>
    <n v="5"/>
    <n v="717"/>
    <x v="0"/>
    <n v="0"/>
    <n v="0"/>
    <x v="3"/>
    <x v="0"/>
    <x v="0"/>
    <x v="0"/>
    <s v="40"/>
    <s v="HOME"/>
    <s v=""/>
    <s v=""/>
    <s v=""/>
    <s v=""/>
    <s v=""/>
    <s v=""/>
  </r>
  <r>
    <s v="40000"/>
    <s v="Wide World Importers"/>
    <x v="179"/>
    <s v="2024-01-15"/>
    <s v="2024-01-15"/>
    <s v="2024-01-15"/>
    <n v="-731.25"/>
    <n v="731.25"/>
    <n v="0"/>
    <n v="5"/>
    <n v="716"/>
    <x v="0"/>
    <n v="0"/>
    <n v="0"/>
    <x v="3"/>
    <x v="0"/>
    <x v="0"/>
    <x v="0"/>
    <s v="40"/>
    <s v="HOME"/>
    <s v=""/>
    <s v=""/>
    <s v=""/>
    <s v=""/>
    <s v=""/>
    <s v=""/>
  </r>
  <r>
    <s v="30000"/>
    <s v="Graphic Design Institute"/>
    <x v="180"/>
    <s v="2024-01-15"/>
    <s v="2024-01-15"/>
    <s v="2024-01-15"/>
    <n v="-480.5"/>
    <n v="480.5"/>
    <n v="0"/>
    <n v="6"/>
    <n v="716"/>
    <x v="0"/>
    <n v="0"/>
    <n v="0"/>
    <x v="1"/>
    <x v="0"/>
    <x v="0"/>
    <x v="0"/>
    <s v="30"/>
    <s v=""/>
    <s v=""/>
    <s v=""/>
    <s v=""/>
    <s v=""/>
    <s v=""/>
    <s v=""/>
  </r>
  <r>
    <s v="30000"/>
    <s v="Graphic Design Institute"/>
    <x v="181"/>
    <s v="2024-01-16"/>
    <s v="2024-01-16"/>
    <s v="2024-01-16"/>
    <n v="-1317"/>
    <n v="1317"/>
    <n v="0"/>
    <n v="6"/>
    <n v="715"/>
    <x v="0"/>
    <n v="0"/>
    <n v="0"/>
    <x v="1"/>
    <x v="0"/>
    <x v="0"/>
    <x v="0"/>
    <s v="30"/>
    <s v=""/>
    <s v=""/>
    <s v=""/>
    <s v=""/>
    <s v=""/>
    <s v=""/>
    <s v=""/>
  </r>
  <r>
    <s v="20000"/>
    <s v="First Up Consultants"/>
    <x v="182"/>
    <s v="2024-02-08"/>
    <s v="2024-02-08"/>
    <s v="2024-02-08"/>
    <n v="-1452"/>
    <n v="1452"/>
    <n v="0"/>
    <n v="4"/>
    <n v="692"/>
    <x v="0"/>
    <n v="0"/>
    <n v="0"/>
    <x v="0"/>
    <x v="0"/>
    <x v="0"/>
    <x v="0"/>
    <s v="40"/>
    <s v=""/>
    <s v=""/>
    <s v=""/>
    <s v=""/>
    <s v=""/>
    <s v=""/>
    <s v=""/>
  </r>
  <r>
    <s v="40000"/>
    <s v="Wide World Importers"/>
    <x v="183"/>
    <s v="2024-02-08"/>
    <s v="2024-02-08"/>
    <s v="2024-02-08"/>
    <n v="-2460"/>
    <n v="2460"/>
    <n v="0"/>
    <n v="5"/>
    <n v="692"/>
    <x v="0"/>
    <n v="0"/>
    <n v="0"/>
    <x v="3"/>
    <x v="0"/>
    <x v="0"/>
    <x v="0"/>
    <s v="40"/>
    <s v="HOME"/>
    <s v=""/>
    <s v=""/>
    <s v=""/>
    <s v=""/>
    <s v=""/>
    <s v=""/>
  </r>
  <r>
    <s v="30000"/>
    <s v="Graphic Design Institute"/>
    <x v="184"/>
    <s v="2024-02-09"/>
    <s v="2024-02-09"/>
    <s v="2024-02-09"/>
    <n v="-672.7"/>
    <n v="672.7"/>
    <n v="0"/>
    <n v="6"/>
    <n v="691"/>
    <x v="0"/>
    <n v="0"/>
    <n v="0"/>
    <x v="1"/>
    <x v="0"/>
    <x v="0"/>
    <x v="0"/>
    <s v="30"/>
    <s v=""/>
    <s v=""/>
    <s v=""/>
    <s v=""/>
    <s v=""/>
    <s v=""/>
    <s v=""/>
  </r>
  <r>
    <s v="50000"/>
    <s v="Nod Publishers"/>
    <x v="185"/>
    <s v="2024-02-10"/>
    <s v="2024-02-10"/>
    <s v="2024-02-10"/>
    <n v="-1943"/>
    <n v="1943"/>
    <n v="0"/>
    <n v="4"/>
    <n v="690"/>
    <x v="0"/>
    <n v="0"/>
    <n v="0"/>
    <x v="2"/>
    <x v="0"/>
    <x v="0"/>
    <x v="0"/>
    <s v="40"/>
    <s v=""/>
    <s v=""/>
    <s v=""/>
    <s v=""/>
    <s v=""/>
    <s v=""/>
    <s v=""/>
  </r>
  <r>
    <s v="10000"/>
    <s v="Fabrikam, Inc."/>
    <x v="186"/>
    <s v="2024-02-10"/>
    <s v="2024-02-10"/>
    <s v="2024-02-10"/>
    <n v="-1072.5"/>
    <n v="1072.5"/>
    <n v="0"/>
    <n v="3"/>
    <n v="690"/>
    <x v="0"/>
    <n v="0"/>
    <n v="0"/>
    <x v="4"/>
    <x v="0"/>
    <x v="0"/>
    <x v="0"/>
    <s v="70"/>
    <s v="INDUSTRIAL"/>
    <s v=""/>
    <s v=""/>
    <s v=""/>
    <s v=""/>
    <s v="SUMMER"/>
    <s v=""/>
  </r>
  <r>
    <s v="20000"/>
    <s v="First Up Consultants"/>
    <x v="187"/>
    <s v="2024-02-10"/>
    <s v="2024-02-10"/>
    <s v="2024-02-10"/>
    <n v="-720.75"/>
    <n v="720.75"/>
    <n v="0"/>
    <n v="4"/>
    <n v="690"/>
    <x v="0"/>
    <n v="0"/>
    <n v="0"/>
    <x v="0"/>
    <x v="0"/>
    <x v="0"/>
    <x v="0"/>
    <s v="40"/>
    <s v=""/>
    <s v=""/>
    <s v=""/>
    <s v=""/>
    <s v=""/>
    <s v=""/>
    <s v=""/>
  </r>
  <r>
    <s v="50000"/>
    <s v="Nod Publishers"/>
    <x v="188"/>
    <s v="2024-02-12"/>
    <s v="2024-02-12"/>
    <s v="2024-02-12"/>
    <n v="-9498.75"/>
    <n v="9498.75"/>
    <n v="0"/>
    <n v="4"/>
    <n v="688"/>
    <x v="0"/>
    <n v="0"/>
    <n v="0"/>
    <x v="2"/>
    <x v="0"/>
    <x v="0"/>
    <x v="0"/>
    <s v="40"/>
    <s v=""/>
    <s v=""/>
    <s v=""/>
    <s v=""/>
    <s v=""/>
    <s v=""/>
    <s v=""/>
  </r>
  <r>
    <s v="20000"/>
    <s v="First Up Consultants"/>
    <x v="189"/>
    <s v="2024-02-12"/>
    <s v="2024-02-12"/>
    <s v="2024-02-12"/>
    <n v="-975"/>
    <n v="975"/>
    <n v="0"/>
    <n v="4"/>
    <n v="688"/>
    <x v="0"/>
    <n v="0"/>
    <n v="0"/>
    <x v="0"/>
    <x v="0"/>
    <x v="0"/>
    <x v="0"/>
    <s v="40"/>
    <s v=""/>
    <s v=""/>
    <s v=""/>
    <s v=""/>
    <s v=""/>
    <s v=""/>
    <s v=""/>
  </r>
  <r>
    <s v="30000"/>
    <s v="Graphic Design Institute"/>
    <x v="190"/>
    <s v="2024-02-13"/>
    <s v="2024-02-13"/>
    <s v="2024-02-13"/>
    <n v="-361.4"/>
    <n v="361.4"/>
    <n v="0"/>
    <n v="6"/>
    <n v="687"/>
    <x v="0"/>
    <n v="0"/>
    <n v="0"/>
    <x v="1"/>
    <x v="0"/>
    <x v="0"/>
    <x v="0"/>
    <s v="30"/>
    <s v=""/>
    <s v=""/>
    <s v=""/>
    <s v=""/>
    <s v=""/>
    <s v=""/>
    <s v=""/>
  </r>
  <r>
    <s v="40000"/>
    <s v="Wide World Importers"/>
    <x v="191"/>
    <s v="2024-02-13"/>
    <s v="2024-02-13"/>
    <s v="2024-02-13"/>
    <n v="-8840"/>
    <n v="8840"/>
    <n v="0"/>
    <n v="5"/>
    <n v="687"/>
    <x v="0"/>
    <n v="0"/>
    <n v="0"/>
    <x v="3"/>
    <x v="0"/>
    <x v="0"/>
    <x v="0"/>
    <s v="40"/>
    <s v="HOME"/>
    <s v=""/>
    <s v=""/>
    <s v=""/>
    <s v=""/>
    <s v=""/>
    <s v=""/>
  </r>
  <r>
    <s v="40000"/>
    <s v="Wide World Importers"/>
    <x v="192"/>
    <s v="2024-02-14"/>
    <s v="2024-02-14"/>
    <s v="2024-02-14"/>
    <n v="-609.38"/>
    <n v="609.38"/>
    <n v="0"/>
    <n v="5"/>
    <n v="686"/>
    <x v="0"/>
    <n v="0"/>
    <n v="0"/>
    <x v="3"/>
    <x v="0"/>
    <x v="0"/>
    <x v="0"/>
    <s v="40"/>
    <s v="HOME"/>
    <s v=""/>
    <s v=""/>
    <s v=""/>
    <s v=""/>
    <s v=""/>
    <s v=""/>
  </r>
  <r>
    <s v="30000"/>
    <s v="Graphic Design Institute"/>
    <x v="193"/>
    <s v="2024-02-14"/>
    <s v="2024-02-14"/>
    <s v="2024-02-14"/>
    <n v="-672.7"/>
    <n v="672.7"/>
    <n v="0"/>
    <n v="6"/>
    <n v="686"/>
    <x v="0"/>
    <n v="0"/>
    <n v="0"/>
    <x v="1"/>
    <x v="0"/>
    <x v="0"/>
    <x v="0"/>
    <s v="30"/>
    <s v=""/>
    <s v=""/>
    <s v=""/>
    <s v=""/>
    <s v=""/>
    <s v=""/>
    <s v=""/>
  </r>
  <r>
    <s v="30000"/>
    <s v="Graphic Design Institute"/>
    <x v="194"/>
    <s v="2024-02-15"/>
    <s v="2024-02-15"/>
    <s v="2024-02-15"/>
    <n v="-2195"/>
    <n v="2195"/>
    <n v="0"/>
    <n v="6"/>
    <n v="685"/>
    <x v="0"/>
    <n v="0"/>
    <n v="0"/>
    <x v="1"/>
    <x v="0"/>
    <x v="0"/>
    <x v="0"/>
    <s v="30"/>
    <s v=""/>
    <s v=""/>
    <s v=""/>
    <s v=""/>
    <s v=""/>
    <s v=""/>
    <s v=""/>
  </r>
  <r>
    <s v="20000"/>
    <s v="First Up Consultants"/>
    <x v="195"/>
    <s v="2024-03-07"/>
    <s v="2024-03-07"/>
    <s v="2024-03-31"/>
    <n v="-1694"/>
    <n v="0"/>
    <n v="-1694"/>
    <n v="4"/>
    <n v="664"/>
    <x v="0"/>
    <n v="0.46706811364037409"/>
    <n v="4.6657810680011423E-2"/>
    <x v="0"/>
    <x v="1"/>
    <x v="0"/>
    <x v="0"/>
    <s v="40"/>
    <s v=""/>
    <s v=""/>
    <s v=""/>
    <s v=""/>
    <s v=""/>
    <s v=""/>
    <s v=""/>
  </r>
  <r>
    <s v="40000"/>
    <s v="Wide World Importers"/>
    <x v="196"/>
    <s v="2024-03-07"/>
    <s v="2024-03-07"/>
    <s v="2024-03-31"/>
    <n v="-2460"/>
    <n v="0"/>
    <n v="-2460"/>
    <n v="5"/>
    <n v="664"/>
    <x v="0"/>
    <n v="0.17670979295502592"/>
    <n v="6.7755734517608093E-2"/>
    <x v="3"/>
    <x v="1"/>
    <x v="0"/>
    <x v="0"/>
    <s v="40"/>
    <s v="HOME"/>
    <s v=""/>
    <s v=""/>
    <s v=""/>
    <s v=""/>
    <s v=""/>
    <s v=""/>
  </r>
  <r>
    <s v="30000"/>
    <s v="Graphic Design Institute"/>
    <x v="197"/>
    <s v="2024-03-08"/>
    <s v="2024-03-08"/>
    <s v="2024-03-31"/>
    <n v="-864.9"/>
    <n v="0"/>
    <n v="-864.9"/>
    <n v="6"/>
    <n v="663"/>
    <x v="0"/>
    <n v="0.20238680238680237"/>
    <n v="2.3821924709056599E-2"/>
    <x v="1"/>
    <x v="1"/>
    <x v="0"/>
    <x v="0"/>
    <s v="30"/>
    <s v=""/>
    <s v=""/>
    <s v=""/>
    <s v=""/>
    <s v=""/>
    <s v=""/>
    <s v=""/>
  </r>
  <r>
    <s v="20000"/>
    <s v="First Up Consultants"/>
    <x v="198"/>
    <s v="2024-03-09"/>
    <s v="2024-03-09"/>
    <s v="2024-03-31"/>
    <n v="-961"/>
    <n v="0"/>
    <n v="-961"/>
    <n v="4"/>
    <n v="662"/>
    <x v="0"/>
    <n v="0.26496603140991704"/>
    <n v="2.6468805232285113E-2"/>
    <x v="0"/>
    <x v="1"/>
    <x v="0"/>
    <x v="0"/>
    <s v="40"/>
    <s v=""/>
    <s v=""/>
    <s v=""/>
    <s v=""/>
    <s v=""/>
    <s v=""/>
    <s v=""/>
  </r>
  <r>
    <s v="50000"/>
    <s v="Nod Publishers"/>
    <x v="199"/>
    <s v="2024-03-10"/>
    <s v="2024-03-10"/>
    <s v="2024-03-31"/>
    <n v="-1819.38"/>
    <n v="0"/>
    <n v="-1819.38"/>
    <n v="4"/>
    <n v="661"/>
    <x v="0"/>
    <n v="0.13764537126982543"/>
    <n v="5.0111149701888541E-2"/>
    <x v="2"/>
    <x v="1"/>
    <x v="0"/>
    <x v="0"/>
    <s v="40"/>
    <s v=""/>
    <s v=""/>
    <s v=""/>
    <s v=""/>
    <s v=""/>
    <s v=""/>
    <s v=""/>
  </r>
  <r>
    <s v="10000"/>
    <s v="Fabrikam, Inc."/>
    <x v="200"/>
    <s v="2024-03-10"/>
    <s v="2024-03-10"/>
    <s v="2024-03-31"/>
    <n v="-1267.5"/>
    <n v="0"/>
    <n v="-1267.5"/>
    <n v="3"/>
    <n v="661"/>
    <x v="0"/>
    <n v="1"/>
    <n v="3.4910729065474898E-2"/>
    <x v="4"/>
    <x v="1"/>
    <x v="0"/>
    <x v="0"/>
    <s v="70"/>
    <s v="INDUSTRIAL"/>
    <s v=""/>
    <s v=""/>
    <s v=""/>
    <s v=""/>
    <s v="SUMMER"/>
    <s v=""/>
  </r>
  <r>
    <s v="50000"/>
    <s v="Nod Publishers"/>
    <x v="201"/>
    <s v="2024-03-11"/>
    <s v="2024-03-11"/>
    <s v="2024-03-31"/>
    <n v="-11398.5"/>
    <n v="0"/>
    <n v="-11398.5"/>
    <n v="4"/>
    <n v="660"/>
    <x v="0"/>
    <n v="0.86235462873017465"/>
    <n v="0.31394867475567312"/>
    <x v="2"/>
    <x v="1"/>
    <x v="0"/>
    <x v="0"/>
    <s v="40"/>
    <s v=""/>
    <s v=""/>
    <s v=""/>
    <s v=""/>
    <s v=""/>
    <s v=""/>
    <s v=""/>
  </r>
  <r>
    <s v="20000"/>
    <s v="First Up Consultants"/>
    <x v="202"/>
    <s v="2024-03-12"/>
    <s v="2024-03-12"/>
    <s v="2024-03-31"/>
    <n v="-1096.8800000000001"/>
    <n v="0"/>
    <n v="-1096.8800000000001"/>
    <n v="4"/>
    <n v="659"/>
    <x v="0"/>
    <n v="0.30243073936827247"/>
    <n v="3.0211345560030068E-2"/>
    <x v="0"/>
    <x v="1"/>
    <x v="0"/>
    <x v="0"/>
    <s v="40"/>
    <s v=""/>
    <s v=""/>
    <s v=""/>
    <s v=""/>
    <s v=""/>
    <s v=""/>
    <s v=""/>
  </r>
  <r>
    <s v="30000"/>
    <s v="Graphic Design Institute"/>
    <x v="203"/>
    <s v="2024-03-13"/>
    <s v="2024-03-13"/>
    <s v="2024-03-31"/>
    <n v="-444.8"/>
    <n v="0"/>
    <n v="-444.8"/>
    <n v="6"/>
    <n v="658"/>
    <x v="0"/>
    <n v="0.10408330408330409"/>
    <n v="1.2251118176191903E-2"/>
    <x v="1"/>
    <x v="1"/>
    <x v="0"/>
    <x v="0"/>
    <s v="30"/>
    <s v=""/>
    <s v=""/>
    <s v=""/>
    <s v=""/>
    <s v=""/>
    <s v=""/>
    <s v=""/>
  </r>
  <r>
    <s v="40000"/>
    <s v="Wide World Importers"/>
    <x v="204"/>
    <s v="2024-03-13"/>
    <s v="2024-03-13"/>
    <s v="2024-03-31"/>
    <n v="-10608"/>
    <n v="0"/>
    <n v="-10608"/>
    <n v="5"/>
    <n v="658"/>
    <x v="0"/>
    <n v="0.76200710718167275"/>
    <n v="0.2921759478710515"/>
    <x v="3"/>
    <x v="1"/>
    <x v="0"/>
    <x v="0"/>
    <s v="40"/>
    <s v="HOME"/>
    <s v=""/>
    <s v=""/>
    <s v=""/>
    <s v=""/>
    <s v=""/>
    <s v=""/>
  </r>
  <r>
    <s v="40000"/>
    <s v="Wide World Importers"/>
    <x v="205"/>
    <s v="2024-03-14"/>
    <s v="2024-03-14"/>
    <s v="2024-03-31"/>
    <n v="-853.13"/>
    <n v="0"/>
    <n v="-853.13"/>
    <n v="5"/>
    <n v="657"/>
    <x v="0"/>
    <n v="6.1283099863301327E-2"/>
    <n v="2.3497743816669508E-2"/>
    <x v="3"/>
    <x v="1"/>
    <x v="0"/>
    <x v="0"/>
    <s v="40"/>
    <s v="HOME"/>
    <s v=""/>
    <s v=""/>
    <s v=""/>
    <s v=""/>
    <s v=""/>
    <s v=""/>
  </r>
  <r>
    <s v="30000"/>
    <s v="Graphic Design Institute"/>
    <x v="206"/>
    <s v="2024-03-14"/>
    <s v="2024-03-14"/>
    <s v="2024-03-31"/>
    <n v="-768.8"/>
    <n v="0"/>
    <n v="-768.8"/>
    <n v="6"/>
    <n v="657"/>
    <x v="0"/>
    <n v="0.1798993798993799"/>
    <n v="2.117504418582809E-2"/>
    <x v="1"/>
    <x v="1"/>
    <x v="0"/>
    <x v="0"/>
    <s v="30"/>
    <s v=""/>
    <s v=""/>
    <s v=""/>
    <s v=""/>
    <s v=""/>
    <s v=""/>
    <s v=""/>
  </r>
  <r>
    <s v="30000"/>
    <s v="Graphic Design Institute"/>
    <x v="207"/>
    <s v="2024-03-15"/>
    <s v="2024-03-15"/>
    <s v="2024-03-31"/>
    <n v="-2195"/>
    <n v="0"/>
    <n v="-2195"/>
    <n v="6"/>
    <n v="656"/>
    <x v="0"/>
    <n v="0.5136305136305136"/>
    <n v="6.0456844417134052E-2"/>
    <x v="1"/>
    <x v="1"/>
    <x v="0"/>
    <x v="0"/>
    <s v="30"/>
    <s v=""/>
    <s v=""/>
    <s v=""/>
    <s v=""/>
    <s v=""/>
    <s v=""/>
    <s v=""/>
  </r>
  <r>
    <s v="20000"/>
    <s v="First Up Consultants"/>
    <x v="208"/>
    <s v="2025-06-04"/>
    <s v="2025-06-04"/>
    <s v="2025-06-04"/>
    <n v="125"/>
    <n v="0"/>
    <n v="125"/>
    <n v="4"/>
    <n v="210"/>
    <x v="0"/>
    <n v="-3.4464884418563616E-2"/>
    <n v="-3.4428726889028502E-3"/>
    <x v="0"/>
    <x v="0"/>
    <x v="0"/>
    <x v="0"/>
    <s v="40"/>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43470A5-DC13-4C8A-BC03-109B5FC8D551}" name="PivotTable2" cacheId="0" applyNumberFormats="0" applyBorderFormats="0" applyFontFormats="0" applyPatternFormats="0" applyAlignmentFormats="0" applyWidthHeightFormats="1" dataCaption="Values" missingCaption="0" updatedVersion="8" minRefreshableVersion="3" rowGrandTotals="0" itemPrintTitles="1" createdVersion="8" indent="0" outline="1" outlineData="1" multipleFieldFilters="0" rowHeaderCaption="Vendor / Reference Number">
  <location ref="A5:I29" firstHeaderRow="1" firstDataRow="2" firstDataCol="1"/>
  <pivotFields count="27">
    <pivotField showAll="0"/>
    <pivotField showAll="0"/>
    <pivotField axis="axisRow" showAll="0" measureFilter="1">
      <items count="210">
        <item x="195"/>
        <item x="196"/>
        <item x="197"/>
        <item x="198"/>
        <item x="199"/>
        <item x="200"/>
        <item x="201"/>
        <item x="202"/>
        <item x="203"/>
        <item x="204"/>
        <item x="205"/>
        <item x="206"/>
        <item x="2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208"/>
        <item t="default"/>
      </items>
    </pivotField>
    <pivotField numFmtId="168" showAll="0"/>
    <pivotField showAll="0"/>
    <pivotField numFmtId="168" showAll="0"/>
    <pivotField numFmtId="164" showAll="0"/>
    <pivotField numFmtId="44" showAll="0"/>
    <pivotField dataField="1" numFmtId="164" showAll="0"/>
    <pivotField showAll="0"/>
    <pivotField showAll="0"/>
    <pivotField axis="axisCol">
      <items count="8">
        <item m="1" x="6"/>
        <item m="1" x="5"/>
        <item m="1" x="4"/>
        <item m="1" x="3"/>
        <item m="1" x="2"/>
        <item m="1" x="1"/>
        <item x="0"/>
        <item t="default"/>
      </items>
    </pivotField>
    <pivotField numFmtId="10" showAll="0"/>
    <pivotField numFmtId="10" showAll="0"/>
    <pivotField axis="axisRow" showAll="0" sortType="ascending">
      <items count="46">
        <item x="4"/>
        <item x="0"/>
        <item x="1"/>
        <item x="3"/>
        <item x="2"/>
        <item sd="0" m="1" x="5"/>
        <item sd="0" m="1" x="6"/>
        <item sd="0" m="1" x="15"/>
        <item sd="0" m="1" x="7"/>
        <item sd="0" m="1" x="8"/>
        <item sd="0" m="1" x="9"/>
        <item sd="0" m="1" x="10"/>
        <item sd="0" m="1" x="16"/>
        <item sd="0" m="1" x="28"/>
        <item sd="0" m="1" x="38"/>
        <item sd="0" m="1" x="39"/>
        <item sd="0" m="1" x="17"/>
        <item sd="0" m="1" x="36"/>
        <item sd="0" m="1" x="40"/>
        <item sd="0" m="1" x="37"/>
        <item sd="0" m="1" x="18"/>
        <item sd="0" m="1" x="26"/>
        <item sd="0" m="1" x="34"/>
        <item sd="0" m="1" x="32"/>
        <item sd="0" m="1" x="35"/>
        <item sd="0" m="1" x="19"/>
        <item sd="0" m="1" x="20"/>
        <item sd="0" m="1" x="11"/>
        <item sd="0" m="1" x="33"/>
        <item sd="0" m="1" x="12"/>
        <item sd="0" m="1" x="42"/>
        <item sd="0" m="1" x="41"/>
        <item sd="0" m="1" x="43"/>
        <item sd="0" m="1" x="30"/>
        <item sd="0" m="1" x="21"/>
        <item sd="0" m="1" x="29"/>
        <item sd="0" m="1" x="22"/>
        <item sd="0" m="1" x="23"/>
        <item sd="0" m="1" x="27"/>
        <item sd="0" m="1" x="13"/>
        <item sd="0" m="1" x="31"/>
        <item sd="0" m="1" x="24"/>
        <item sd="0" m="1" x="44"/>
        <item sd="0" m="1" x="14"/>
        <item sd="0" m="1" x="25"/>
        <item t="default" sd="0"/>
      </items>
    </pivotField>
    <pivotField showAll="0">
      <items count="3">
        <item x="0"/>
        <item x="1"/>
        <item t="default"/>
      </items>
    </pivotField>
    <pivotField showAll="0"/>
    <pivotField axis="axisRow" showAll="0" sumSubtotal="1" countASubtotal="1" avgSubtotal="1">
      <items count="4">
        <item n=" " x="0"/>
        <item t="sum"/>
        <item t="countA"/>
        <item t="avg"/>
      </items>
    </pivotField>
    <pivotField showAll="0"/>
    <pivotField showAll="0"/>
    <pivotField showAll="0"/>
    <pivotField showAll="0"/>
    <pivotField showAll="0"/>
    <pivotField showAll="0"/>
    <pivotField showAll="0"/>
    <pivotField showAll="0"/>
    <pivotField dragToRow="0" dragToCol="0" dragToPage="0" showAll="0" defaultSubtotal="0"/>
  </pivotFields>
  <rowFields count="3">
    <field x="17"/>
    <field x="14"/>
    <field x="2"/>
  </rowFields>
  <rowItems count="23">
    <i>
      <x/>
    </i>
    <i r="1">
      <x/>
    </i>
    <i r="2">
      <x v="5"/>
    </i>
    <i r="1">
      <x v="1"/>
    </i>
    <i r="2">
      <x/>
    </i>
    <i r="2">
      <x v="3"/>
    </i>
    <i r="2">
      <x v="7"/>
    </i>
    <i r="2">
      <x v="208"/>
    </i>
    <i r="1">
      <x v="2"/>
    </i>
    <i r="2">
      <x v="2"/>
    </i>
    <i r="2">
      <x v="8"/>
    </i>
    <i r="2">
      <x v="11"/>
    </i>
    <i r="2">
      <x v="12"/>
    </i>
    <i r="1">
      <x v="3"/>
    </i>
    <i r="2">
      <x v="1"/>
    </i>
    <i r="2">
      <x v="9"/>
    </i>
    <i r="2">
      <x v="10"/>
    </i>
    <i r="1">
      <x v="4"/>
    </i>
    <i r="2">
      <x v="4"/>
    </i>
    <i r="2">
      <x v="6"/>
    </i>
    <i t="sum">
      <x/>
    </i>
    <i t="countA">
      <x/>
    </i>
    <i t="avg">
      <x/>
    </i>
  </rowItems>
  <colFields count="1">
    <field x="11"/>
  </colFields>
  <colItems count="8">
    <i>
      <x/>
    </i>
    <i>
      <x v="1"/>
    </i>
    <i>
      <x v="2"/>
    </i>
    <i>
      <x v="3"/>
    </i>
    <i>
      <x v="4"/>
    </i>
    <i>
      <x v="5"/>
    </i>
    <i>
      <x v="6"/>
    </i>
    <i t="grand">
      <x/>
    </i>
  </colItems>
  <dataFields count="1">
    <dataField name="Sum of Aging Balance" fld="8" baseField="0" baseItem="0" numFmtId="164"/>
  </dataFields>
  <formats count="61">
    <format dxfId="125">
      <pivotArea type="all" dataOnly="0" outline="0" fieldPosition="0"/>
    </format>
    <format dxfId="124">
      <pivotArea outline="0" collapsedLevelsAreSubtotals="1" fieldPosition="0"/>
    </format>
    <format dxfId="123">
      <pivotArea type="origin" dataOnly="0" labelOnly="1" outline="0" fieldPosition="0"/>
    </format>
    <format dxfId="122">
      <pivotArea field="11" type="button" dataOnly="0" labelOnly="1" outline="0" axis="axisCol" fieldPosition="0"/>
    </format>
    <format dxfId="121">
      <pivotArea field="-2" type="button" dataOnly="0" labelOnly="1" outline="0" axis="axisValues" fieldPosition="0"/>
    </format>
    <format dxfId="120">
      <pivotArea type="topRight" dataOnly="0" labelOnly="1" outline="0" fieldPosition="0"/>
    </format>
    <format dxfId="119">
      <pivotArea field="17" type="button" dataOnly="0" labelOnly="1" outline="0" axis="axisRow" fieldPosition="0"/>
    </format>
    <format dxfId="118">
      <pivotArea dataOnly="0" labelOnly="1" fieldPosition="0">
        <references count="1">
          <reference field="17" count="0"/>
        </references>
      </pivotArea>
    </format>
    <format dxfId="117">
      <pivotArea dataOnly="0" labelOnly="1" fieldPosition="0">
        <references count="1">
          <reference field="17" count="0" sumSubtotal="1"/>
        </references>
      </pivotArea>
    </format>
    <format dxfId="116">
      <pivotArea dataOnly="0" labelOnly="1" fieldPosition="0">
        <references count="1">
          <reference field="17" count="0" countASubtotal="1"/>
        </references>
      </pivotArea>
    </format>
    <format dxfId="115">
      <pivotArea dataOnly="0" labelOnly="1" fieldPosition="0">
        <references count="1">
          <reference field="17" count="0" avgSubtotal="1"/>
        </references>
      </pivotArea>
    </format>
    <format dxfId="114">
      <pivotArea dataOnly="0" labelOnly="1" fieldPosition="0">
        <references count="2">
          <reference field="14" count="0"/>
          <reference field="17" count="0" selected="0"/>
        </references>
      </pivotArea>
    </format>
    <format dxfId="113">
      <pivotArea dataOnly="0" labelOnly="1" fieldPosition="0">
        <references count="1">
          <reference field="11" count="0"/>
        </references>
      </pivotArea>
    </format>
    <format dxfId="112">
      <pivotArea field="11" dataOnly="0" labelOnly="1" grandCol="1" outline="0" axis="axisCol" fieldPosition="0">
        <references count="1">
          <reference field="4294967294" count="1" selected="0">
            <x v="0"/>
          </reference>
        </references>
      </pivotArea>
    </format>
    <format dxfId="111">
      <pivotArea dataOnly="0" labelOnly="1" outline="0" fieldPosition="0">
        <references count="2">
          <reference field="4294967294" count="1">
            <x v="0"/>
          </reference>
          <reference field="11" count="1" selected="0">
            <x v="0"/>
          </reference>
        </references>
      </pivotArea>
    </format>
    <format dxfId="110">
      <pivotArea dataOnly="0" labelOnly="1" outline="0" fieldPosition="0">
        <references count="2">
          <reference field="4294967294" count="1">
            <x v="0"/>
          </reference>
          <reference field="11" count="1" selected="0">
            <x v="5"/>
          </reference>
        </references>
      </pivotArea>
    </format>
    <format dxfId="109">
      <pivotArea type="origin" dataOnly="0" labelOnly="1" outline="0" offset="A2" fieldPosition="0"/>
    </format>
    <format dxfId="108">
      <pivotArea collapsedLevelsAreSubtotals="1" fieldPosition="0">
        <references count="3">
          <reference field="4294967294" count="1" selected="0">
            <x v="0"/>
          </reference>
          <reference field="11" count="1" selected="0">
            <x v="5"/>
          </reference>
          <reference field="17" count="0"/>
        </references>
      </pivotArea>
    </format>
    <format dxfId="107">
      <pivotArea field="17" grandCol="1" collapsedLevelsAreSubtotals="1" axis="axisRow" fieldPosition="0">
        <references count="2">
          <reference field="4294967294" count="1" selected="0">
            <x v="0"/>
          </reference>
          <reference field="17" count="0"/>
        </references>
      </pivotArea>
    </format>
    <format dxfId="106">
      <pivotArea field="17" grandCol="1" collapsedLevelsAreSubtotals="1" axis="axisRow" fieldPosition="0">
        <references count="3">
          <reference field="4294967294" count="1" selected="0">
            <x v="0"/>
          </reference>
          <reference field="14" count="1">
            <x v="34"/>
          </reference>
          <reference field="17" count="0" selected="0"/>
        </references>
      </pivotArea>
    </format>
    <format dxfId="105">
      <pivotArea field="17" grandCol="1" collapsedLevelsAreSubtotals="1" axis="axisRow" fieldPosition="0">
        <references count="3">
          <reference field="4294967294" count="1" selected="0">
            <x v="0"/>
          </reference>
          <reference field="14" count="1">
            <x v="36"/>
          </reference>
          <reference field="17" count="0" selected="0"/>
        </references>
      </pivotArea>
    </format>
    <format dxfId="104">
      <pivotArea field="17" grandCol="1" collapsedLevelsAreSubtotals="1" axis="axisRow" fieldPosition="0">
        <references count="3">
          <reference field="4294967294" count="1" selected="0">
            <x v="0"/>
          </reference>
          <reference field="14" count="1">
            <x v="37"/>
          </reference>
          <reference field="17" count="0" selected="0"/>
        </references>
      </pivotArea>
    </format>
    <format dxfId="103">
      <pivotArea field="17" grandCol="1" collapsedLevelsAreSubtotals="1" axis="axisRow" fieldPosition="0">
        <references count="3">
          <reference field="4294967294" count="1" selected="0">
            <x v="0"/>
          </reference>
          <reference field="14" count="1">
            <x v="41"/>
          </reference>
          <reference field="17" count="0" selected="0"/>
        </references>
      </pivotArea>
    </format>
    <format dxfId="102">
      <pivotArea field="17" grandCol="1" collapsedLevelsAreSubtotals="1" axis="axisRow" fieldPosition="0">
        <references count="3">
          <reference field="4294967294" count="1" selected="0">
            <x v="0"/>
          </reference>
          <reference field="14" count="1">
            <x v="43"/>
          </reference>
          <reference field="17" count="0" selected="0"/>
        </references>
      </pivotArea>
    </format>
    <format dxfId="101">
      <pivotArea field="17" grandCol="1" collapsedLevelsAreSubtotals="1" axis="axisRow" fieldPosition="0">
        <references count="3">
          <reference field="4294967294" count="1" selected="0">
            <x v="0"/>
          </reference>
          <reference field="14" count="1">
            <x v="44"/>
          </reference>
          <reference field="17" count="0" selected="0"/>
        </references>
      </pivotArea>
    </format>
    <format dxfId="100">
      <pivotArea field="17" grandCol="1" collapsedLevelsAreSubtotals="1" axis="axisRow" fieldPosition="0">
        <references count="2">
          <reference field="4294967294" count="1" selected="0">
            <x v="0"/>
          </reference>
          <reference field="17" count="0" sumSubtotal="1"/>
        </references>
      </pivotArea>
    </format>
    <format dxfId="99">
      <pivotArea field="17" grandCol="1" collapsedLevelsAreSubtotals="1" axis="axisRow" fieldPosition="0">
        <references count="2">
          <reference field="4294967294" count="1" selected="0">
            <x v="0"/>
          </reference>
          <reference field="17" count="0" avgSubtotal="1"/>
        </references>
      </pivotArea>
    </format>
    <format dxfId="98">
      <pivotArea field="17" type="button" dataOnly="0" labelOnly="1" outline="0" axis="axisRow" fieldPosition="0"/>
    </format>
    <format dxfId="97">
      <pivotArea type="origin" dataOnly="0" labelOnly="1" outline="0" offset="A2" fieldPosition="0"/>
    </format>
    <format dxfId="96">
      <pivotArea field="17" type="button" dataOnly="0" labelOnly="1" outline="0" axis="axisRow" fieldPosition="0"/>
    </format>
    <format dxfId="95">
      <pivotArea dataOnly="0" labelOnly="1" fieldPosition="0">
        <references count="1">
          <reference field="11" count="0"/>
        </references>
      </pivotArea>
    </format>
    <format dxfId="94">
      <pivotArea field="11" dataOnly="0" labelOnly="1" grandCol="1" outline="0" axis="axisCol" fieldPosition="0">
        <references count="1">
          <reference field="4294967294" count="1" selected="0">
            <x v="0"/>
          </reference>
        </references>
      </pivotArea>
    </format>
    <format dxfId="93">
      <pivotArea dataOnly="0" labelOnly="1" outline="0" fieldPosition="0">
        <references count="2">
          <reference field="4294967294" count="1">
            <x v="0"/>
          </reference>
          <reference field="11" count="1" selected="0">
            <x v="0"/>
          </reference>
        </references>
      </pivotArea>
    </format>
    <format dxfId="92">
      <pivotArea dataOnly="0" labelOnly="1" outline="0" fieldPosition="0">
        <references count="2">
          <reference field="4294967294" count="1">
            <x v="0"/>
          </reference>
          <reference field="11" count="1" selected="0">
            <x v="5"/>
          </reference>
        </references>
      </pivotArea>
    </format>
    <format dxfId="91">
      <pivotArea field="17" type="button" dataOnly="0" labelOnly="1" outline="0" axis="axisRow" fieldPosition="0"/>
    </format>
    <format dxfId="90">
      <pivotArea dataOnly="0" labelOnly="1" outline="0" fieldPosition="0">
        <references count="2">
          <reference field="4294967294" count="1">
            <x v="0"/>
          </reference>
          <reference field="11" count="1" selected="0">
            <x v="0"/>
          </reference>
        </references>
      </pivotArea>
    </format>
    <format dxfId="89">
      <pivotArea field="17" type="button" dataOnly="0" labelOnly="1" outline="0" axis="axisRow" fieldPosition="0"/>
    </format>
    <format dxfId="88">
      <pivotArea type="origin" dataOnly="0" labelOnly="1" outline="0" offset="A2" fieldPosition="0"/>
    </format>
    <format dxfId="87">
      <pivotArea field="17" type="button" dataOnly="0" labelOnly="1" outline="0" axis="axisRow" fieldPosition="0"/>
    </format>
    <format dxfId="86">
      <pivotArea dataOnly="0" labelOnly="1" fieldPosition="0">
        <references count="1">
          <reference field="11" count="0"/>
        </references>
      </pivotArea>
    </format>
    <format dxfId="85">
      <pivotArea field="11" dataOnly="0" labelOnly="1" grandCol="1" outline="0" axis="axisCol" fieldPosition="0">
        <references count="1">
          <reference field="4294967294" count="1" selected="0">
            <x v="0"/>
          </reference>
        </references>
      </pivotArea>
    </format>
    <format dxfId="84">
      <pivotArea dataOnly="0" labelOnly="1" outline="0" fieldPosition="0">
        <references count="2">
          <reference field="4294967294" count="1">
            <x v="0"/>
          </reference>
          <reference field="11" count="1" selected="0">
            <x v="5"/>
          </reference>
        </references>
      </pivotArea>
    </format>
    <format dxfId="83">
      <pivotArea field="17" type="button" dataOnly="0" labelOnly="1" outline="0" axis="axisRow" fieldPosition="0"/>
    </format>
    <format dxfId="82">
      <pivotArea dataOnly="0" labelOnly="1" fieldPosition="0">
        <references count="1">
          <reference field="11" count="0"/>
        </references>
      </pivotArea>
    </format>
    <format dxfId="81">
      <pivotArea field="11" dataOnly="0" labelOnly="1" grandCol="1" outline="0" axis="axisCol" fieldPosition="0">
        <references count="1">
          <reference field="4294967294" count="1" selected="0">
            <x v="0"/>
          </reference>
        </references>
      </pivotArea>
    </format>
    <format dxfId="80">
      <pivotArea dataOnly="0" labelOnly="1" outline="0" fieldPosition="0">
        <references count="2">
          <reference field="4294967294" count="1">
            <x v="0"/>
          </reference>
          <reference field="11" count="1" selected="0">
            <x v="5"/>
          </reference>
        </references>
      </pivotArea>
    </format>
    <format dxfId="79">
      <pivotArea dataOnly="0" labelOnly="1" fieldPosition="0">
        <references count="1">
          <reference field="11" count="0"/>
        </references>
      </pivotArea>
    </format>
    <format dxfId="78">
      <pivotArea field="11" dataOnly="0" labelOnly="1" grandCol="1" outline="0" axis="axisCol" fieldPosition="0">
        <references count="1">
          <reference field="4294967294" count="1" selected="0">
            <x v="0"/>
          </reference>
        </references>
      </pivotArea>
    </format>
    <format dxfId="77">
      <pivotArea collapsedLevelsAreSubtotals="1" fieldPosition="0">
        <references count="2">
          <reference field="14" count="1">
            <x v="34"/>
          </reference>
          <reference field="17" count="0" selected="0"/>
        </references>
      </pivotArea>
    </format>
    <format dxfId="76">
      <pivotArea collapsedLevelsAreSubtotals="1" fieldPosition="0">
        <references count="2">
          <reference field="14" count="1">
            <x v="36"/>
          </reference>
          <reference field="17" count="0" selected="0"/>
        </references>
      </pivotArea>
    </format>
    <format dxfId="75">
      <pivotArea collapsedLevelsAreSubtotals="1" fieldPosition="0">
        <references count="2">
          <reference field="14" count="1">
            <x v="37"/>
          </reference>
          <reference field="17" count="0" selected="0"/>
        </references>
      </pivotArea>
    </format>
    <format dxfId="74">
      <pivotArea collapsedLevelsAreSubtotals="1" fieldPosition="0">
        <references count="2">
          <reference field="14" count="1">
            <x v="41"/>
          </reference>
          <reference field="17" count="0" selected="0"/>
        </references>
      </pivotArea>
    </format>
    <format dxfId="73">
      <pivotArea collapsedLevelsAreSubtotals="1" fieldPosition="0">
        <references count="2">
          <reference field="14" count="1">
            <x v="43"/>
          </reference>
          <reference field="17" count="0" selected="0"/>
        </references>
      </pivotArea>
    </format>
    <format dxfId="72">
      <pivotArea collapsedLevelsAreSubtotals="1" fieldPosition="0">
        <references count="2">
          <reference field="14" count="1">
            <x v="44"/>
          </reference>
          <reference field="17" count="0" selected="0"/>
        </references>
      </pivotArea>
    </format>
    <format dxfId="71">
      <pivotArea collapsedLevelsAreSubtotals="1" fieldPosition="0">
        <references count="1">
          <reference field="17" count="0" sumSubtotal="1" countASubtotal="1" avgSubtotal="1"/>
        </references>
      </pivotArea>
    </format>
    <format dxfId="70">
      <pivotArea dataOnly="0" labelOnly="1" fieldPosition="0">
        <references count="1">
          <reference field="11" count="0"/>
        </references>
      </pivotArea>
    </format>
    <format dxfId="69">
      <pivotArea dataOnly="0" labelOnly="1" grandCol="1" outline="0" fieldPosition="0"/>
    </format>
    <format dxfId="68">
      <pivotArea type="origin" dataOnly="0" labelOnly="1" outline="0" fieldPosition="0"/>
    </format>
    <format dxfId="67">
      <pivotArea field="11" type="button" dataOnly="0" labelOnly="1" outline="0" axis="axisCol" fieldPosition="0"/>
    </format>
    <format dxfId="66">
      <pivotArea type="topRight" dataOnly="0" labelOnly="1" outline="0" fieldPosition="0"/>
    </format>
    <format dxfId="65">
      <pivotArea outline="0" collapsedLevelsAreSubtotals="1" fieldPosition="0"/>
    </format>
  </formats>
  <pivotTableStyleInfo name="PivotStyleLight20" showRowHeaders="1" showColHeaders="1" showRowStripes="0" showColStripes="0" showLastColumn="1"/>
  <filters count="1">
    <filter fld="2" type="valueNotEqual" evalOrder="-1" id="1" iMeasureFld="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E3878E8-E519-4D7C-BE7B-7900133430BE}" name="PivotTable8"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13" rowHeaderCaption="Vendor / Reference Number">
  <location ref="V33:W38" firstHeaderRow="1" firstDataRow="1" firstDataCol="1" rowPageCount="1" colPageCount="1"/>
  <pivotFields count="27">
    <pivotField showAll="0"/>
    <pivotField showAll="0"/>
    <pivotField showAll="0"/>
    <pivotField numFmtId="168" showAll="0"/>
    <pivotField showAll="0"/>
    <pivotField numFmtId="168" showAll="0"/>
    <pivotField numFmtId="164" showAll="0"/>
    <pivotField numFmtId="44" showAll="0"/>
    <pivotField numFmtId="164" showAll="0"/>
    <pivotField showAll="0"/>
    <pivotField showAll="0"/>
    <pivotField multipleItemSelectionAllowed="1" showAll="0">
      <items count="8">
        <item m="1" x="6"/>
        <item m="1" x="1"/>
        <item m="1" x="2"/>
        <item m="1" x="3"/>
        <item m="1" x="4"/>
        <item m="1" x="5"/>
        <item x="0"/>
        <item t="default"/>
      </items>
    </pivotField>
    <pivotField numFmtId="10" showAll="0"/>
    <pivotField numFmtId="10" showAll="0"/>
    <pivotField axis="axisRow" showAll="0" measureFilter="1" sortType="descending">
      <items count="46">
        <item m="1" x="21"/>
        <item m="1" x="22"/>
        <item m="1" x="23"/>
        <item m="1" x="24"/>
        <item m="1" x="14"/>
        <item m="1" x="25"/>
        <item m="1" x="26"/>
        <item m="1" x="27"/>
        <item m="1" x="28"/>
        <item m="1" x="29"/>
        <item m="1" x="30"/>
        <item m="1" x="31"/>
        <item m="1" x="32"/>
        <item m="1" x="33"/>
        <item m="1" x="34"/>
        <item m="1" x="35"/>
        <item m="1" x="36"/>
        <item m="1" x="37"/>
        <item m="1" x="38"/>
        <item m="1" x="39"/>
        <item m="1" x="40"/>
        <item m="1" x="41"/>
        <item m="1" x="42"/>
        <item m="1" x="43"/>
        <item m="1" x="44"/>
        <item m="1" x="5"/>
        <item m="1" x="19"/>
        <item m="1" x="15"/>
        <item m="1" x="18"/>
        <item m="1" x="20"/>
        <item m="1" x="16"/>
        <item m="1" x="12"/>
        <item m="1" x="11"/>
        <item m="1" x="8"/>
        <item m="1" x="7"/>
        <item m="1" x="13"/>
        <item m="1" x="17"/>
        <item m="1" x="10"/>
        <item m="1" x="6"/>
        <item m="1" x="9"/>
        <item x="0"/>
        <item x="3"/>
        <item x="1"/>
        <item x="2"/>
        <item x="4"/>
        <item t="default"/>
      </items>
      <autoSortScope>
        <pivotArea dataOnly="0" outline="0" fieldPosition="0">
          <references count="1">
            <reference field="4294967294" count="1" selected="0">
              <x v="0"/>
            </reference>
          </references>
        </pivotArea>
      </autoSortScope>
    </pivotField>
    <pivotField showAll="0"/>
    <pivotField axis="axisPage" multipleItemSelectionAllowed="1" showAll="0">
      <items count="5">
        <item h="1" m="1" x="2"/>
        <item m="1" x="3"/>
        <item x="0"/>
        <item h="1" m="1" x="1"/>
        <item t="default"/>
      </items>
    </pivotField>
    <pivotField showAll="0" sumSubtotal="1" countASubtotal="1" avgSubtotal="1">
      <items count="4">
        <item n=" " x="0"/>
        <item t="sum"/>
        <item t="countA"/>
        <item t="avg"/>
      </items>
    </pivotField>
    <pivotField showAll="0"/>
    <pivotField showAll="0"/>
    <pivotField showAll="0"/>
    <pivotField showAll="0"/>
    <pivotField showAll="0"/>
    <pivotField showAll="0"/>
    <pivotField showAll="0"/>
    <pivotField showAll="0"/>
    <pivotField dataField="1" dragToRow="0" dragToCol="0" dragToPage="0" showAll="0" defaultSubtotal="0"/>
  </pivotFields>
  <rowFields count="1">
    <field x="14"/>
  </rowFields>
  <rowItems count="5">
    <i>
      <x v="41"/>
    </i>
    <i>
      <x v="43"/>
    </i>
    <i>
      <x v="42"/>
    </i>
    <i>
      <x v="40"/>
    </i>
    <i>
      <x v="44"/>
    </i>
  </rowItems>
  <colItems count="1">
    <i/>
  </colItems>
  <pageFields count="1">
    <pageField fld="16" hier="-1"/>
  </pageFields>
  <dataFields count="1">
    <dataField name="Sum of ModAgingBalance" fld="26" baseField="0" baseItem="0" numFmtId="164"/>
  </dataFields>
  <formats count="16">
    <format dxfId="141">
      <pivotArea type="all" dataOnly="0" outline="0" fieldPosition="0"/>
    </format>
    <format dxfId="140">
      <pivotArea outline="0" collapsedLevelsAreSubtotals="1" fieldPosition="0"/>
    </format>
    <format dxfId="139">
      <pivotArea type="origin" dataOnly="0" labelOnly="1" outline="0" fieldPosition="0"/>
    </format>
    <format dxfId="138">
      <pivotArea field="11" type="button" dataOnly="0" labelOnly="1" outline="0"/>
    </format>
    <format dxfId="137">
      <pivotArea field="-2" type="button" dataOnly="0" labelOnly="1" outline="0" axis="axisValues" fieldPosition="0"/>
    </format>
    <format dxfId="136">
      <pivotArea type="topRight" dataOnly="0" labelOnly="1" outline="0" fieldPosition="0"/>
    </format>
    <format dxfId="135">
      <pivotArea field="17" type="button" dataOnly="0" labelOnly="1" outline="0"/>
    </format>
    <format dxfId="134">
      <pivotArea type="origin" dataOnly="0" labelOnly="1" outline="0" offset="A2" fieldPosition="0"/>
    </format>
    <format dxfId="133">
      <pivotArea field="17" type="button" dataOnly="0" labelOnly="1" outline="0"/>
    </format>
    <format dxfId="132">
      <pivotArea type="origin" dataOnly="0" labelOnly="1" outline="0" offset="A2" fieldPosition="0"/>
    </format>
    <format dxfId="131">
      <pivotArea field="17" type="button" dataOnly="0" labelOnly="1" outline="0"/>
    </format>
    <format dxfId="130">
      <pivotArea field="17" type="button" dataOnly="0" labelOnly="1" outline="0"/>
    </format>
    <format dxfId="129">
      <pivotArea field="17" type="button" dataOnly="0" labelOnly="1" outline="0"/>
    </format>
    <format dxfId="128">
      <pivotArea type="origin" dataOnly="0" labelOnly="1" outline="0" offset="A2" fieldPosition="0"/>
    </format>
    <format dxfId="127">
      <pivotArea field="17" type="button" dataOnly="0" labelOnly="1" outline="0"/>
    </format>
    <format dxfId="126">
      <pivotArea field="17" type="button" dataOnly="0" labelOnly="1" outline="0"/>
    </format>
  </formats>
  <chartFormats count="1">
    <chartFormat chart="4" format="1" series="1">
      <pivotArea type="data" outline="0" fieldPosition="0">
        <references count="1">
          <reference field="4294967294" count="1" selected="0">
            <x v="0"/>
          </reference>
        </references>
      </pivotArea>
    </chartFormat>
  </chartFormats>
  <pivotTableStyleInfo name="PivotStyleLight13" showRowHeaders="1" showColHeaders="1" showRowStripes="0" showColStripes="0" showLastColumn="1"/>
  <filters count="1">
    <filter fld="14" type="count" evalOrder="-1" id="2"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6C0F947-7CC9-4E00-84A0-5BF4988ED473}" name="PivotTable7"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8" rowHeaderCaption="Vendor / Reference Number">
  <location ref="V18:W23" firstHeaderRow="1" firstDataRow="1" firstDataCol="1"/>
  <pivotFields count="27">
    <pivotField showAll="0"/>
    <pivotField showAll="0"/>
    <pivotField showAll="0"/>
    <pivotField numFmtId="168" showAll="0"/>
    <pivotField showAll="0"/>
    <pivotField numFmtId="168" showAll="0"/>
    <pivotField numFmtId="164" showAll="0"/>
    <pivotField numFmtId="44" showAll="0"/>
    <pivotField numFmtId="164" showAll="0"/>
    <pivotField showAll="0"/>
    <pivotField showAll="0"/>
    <pivotField showAll="0">
      <items count="8">
        <item m="1" x="6"/>
        <item m="1" x="1"/>
        <item m="1" x="2"/>
        <item m="1" x="3"/>
        <item m="1" x="4"/>
        <item m="1" x="5"/>
        <item x="0"/>
        <item t="default"/>
      </items>
    </pivotField>
    <pivotField numFmtId="10" showAll="0"/>
    <pivotField numFmtId="10" showAll="0"/>
    <pivotField axis="axisRow" showAll="0" measureFilter="1" sortType="descending">
      <items count="46">
        <item m="1" x="21"/>
        <item m="1" x="22"/>
        <item m="1" x="23"/>
        <item m="1" x="24"/>
        <item m="1" x="14"/>
        <item m="1" x="25"/>
        <item m="1" x="26"/>
        <item m="1" x="27"/>
        <item m="1" x="28"/>
        <item m="1" x="29"/>
        <item m="1" x="30"/>
        <item m="1" x="31"/>
        <item m="1" x="32"/>
        <item m="1" x="33"/>
        <item m="1" x="34"/>
        <item m="1" x="35"/>
        <item m="1" x="36"/>
        <item m="1" x="37"/>
        <item m="1" x="38"/>
        <item m="1" x="39"/>
        <item m="1" x="40"/>
        <item m="1" x="41"/>
        <item m="1" x="42"/>
        <item m="1" x="43"/>
        <item m="1" x="44"/>
        <item m="1" x="5"/>
        <item m="1" x="19"/>
        <item m="1" x="15"/>
        <item m="1" x="18"/>
        <item m="1" x="20"/>
        <item m="1" x="16"/>
        <item m="1" x="12"/>
        <item m="1" x="11"/>
        <item m="1" x="8"/>
        <item m="1" x="7"/>
        <item m="1" x="13"/>
        <item m="1" x="17"/>
        <item m="1" x="10"/>
        <item m="1" x="6"/>
        <item m="1" x="9"/>
        <item x="0"/>
        <item x="3"/>
        <item x="1"/>
        <item x="2"/>
        <item x="4"/>
        <item t="default"/>
      </items>
      <autoSortScope>
        <pivotArea dataOnly="0" outline="0" fieldPosition="0">
          <references count="1">
            <reference field="4294967294" count="1" selected="0">
              <x v="0"/>
            </reference>
          </references>
        </pivotArea>
      </autoSortScope>
    </pivotField>
    <pivotField showAll="0"/>
    <pivotField showAll="0"/>
    <pivotField showAll="0" sumSubtotal="1" countASubtotal="1" avgSubtotal="1">
      <items count="4">
        <item n="3" x="0"/>
        <item t="sum"/>
        <item t="countA"/>
        <item t="avg"/>
      </items>
    </pivotField>
    <pivotField showAll="0"/>
    <pivotField showAll="0"/>
    <pivotField showAll="0"/>
    <pivotField showAll="0"/>
    <pivotField showAll="0"/>
    <pivotField showAll="0"/>
    <pivotField showAll="0"/>
    <pivotField showAll="0"/>
    <pivotField dataField="1" dragToRow="0" dragToCol="0" dragToPage="0" showAll="0" defaultSubtotal="0"/>
  </pivotFields>
  <rowFields count="1">
    <field x="14"/>
  </rowFields>
  <rowItems count="5">
    <i>
      <x v="41"/>
    </i>
    <i>
      <x v="43"/>
    </i>
    <i>
      <x v="42"/>
    </i>
    <i>
      <x v="40"/>
    </i>
    <i>
      <x v="44"/>
    </i>
  </rowItems>
  <colItems count="1">
    <i/>
  </colItems>
  <dataFields count="1">
    <dataField name="Sum of ModAgingBalance" fld="26" baseField="0" baseItem="0" numFmtId="164"/>
  </dataFields>
  <formats count="16">
    <format dxfId="157">
      <pivotArea type="all" dataOnly="0" outline="0" fieldPosition="0"/>
    </format>
    <format dxfId="156">
      <pivotArea outline="0" collapsedLevelsAreSubtotals="1" fieldPosition="0"/>
    </format>
    <format dxfId="155">
      <pivotArea type="origin" dataOnly="0" labelOnly="1" outline="0" fieldPosition="0"/>
    </format>
    <format dxfId="154">
      <pivotArea field="11" type="button" dataOnly="0" labelOnly="1" outline="0"/>
    </format>
    <format dxfId="153">
      <pivotArea field="-2" type="button" dataOnly="0" labelOnly="1" outline="0" axis="axisValues" fieldPosition="0"/>
    </format>
    <format dxfId="152">
      <pivotArea type="topRight" dataOnly="0" labelOnly="1" outline="0" fieldPosition="0"/>
    </format>
    <format dxfId="151">
      <pivotArea field="17" type="button" dataOnly="0" labelOnly="1" outline="0"/>
    </format>
    <format dxfId="150">
      <pivotArea type="origin" dataOnly="0" labelOnly="1" outline="0" offset="A2" fieldPosition="0"/>
    </format>
    <format dxfId="149">
      <pivotArea field="17" type="button" dataOnly="0" labelOnly="1" outline="0"/>
    </format>
    <format dxfId="148">
      <pivotArea type="origin" dataOnly="0" labelOnly="1" outline="0" offset="A2" fieldPosition="0"/>
    </format>
    <format dxfId="147">
      <pivotArea field="17" type="button" dataOnly="0" labelOnly="1" outline="0"/>
    </format>
    <format dxfId="146">
      <pivotArea field="17" type="button" dataOnly="0" labelOnly="1" outline="0"/>
    </format>
    <format dxfId="145">
      <pivotArea field="17" type="button" dataOnly="0" labelOnly="1" outline="0"/>
    </format>
    <format dxfId="144">
      <pivotArea type="origin" dataOnly="0" labelOnly="1" outline="0" offset="A2" fieldPosition="0"/>
    </format>
    <format dxfId="143">
      <pivotArea field="17" type="button" dataOnly="0" labelOnly="1" outline="0"/>
    </format>
    <format dxfId="142">
      <pivotArea field="17" type="button" dataOnly="0" labelOnly="1" outline="0"/>
    </format>
  </formats>
  <chartFormats count="1">
    <chartFormat chart="0" format="1" series="1">
      <pivotArea type="data" outline="0" fieldPosition="0">
        <references count="1">
          <reference field="4294967294" count="1" selected="0">
            <x v="0"/>
          </reference>
        </references>
      </pivotArea>
    </chartFormat>
  </chartFormats>
  <pivotTableStyleInfo name="PivotStyleLight13" showRowHeaders="1" showColHeaders="1" showRowStripes="0" showColStripes="0" showLastColumn="1"/>
  <filters count="1">
    <filter fld="14" type="count" evalOrder="-1" id="2"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B407161-97B7-4103-B19B-713506B4D0AC}" name="PivotTable6"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3" rowHeaderCaption="Vendor / Reference Number">
  <location ref="V6:W7" firstHeaderRow="1" firstDataRow="1" firstDataCol="1"/>
  <pivotFields count="27">
    <pivotField showAll="0"/>
    <pivotField showAll="0"/>
    <pivotField showAll="0"/>
    <pivotField numFmtId="168" showAll="0"/>
    <pivotField showAll="0"/>
    <pivotField numFmtId="168" showAll="0"/>
    <pivotField numFmtId="164" showAll="0"/>
    <pivotField numFmtId="44" showAll="0"/>
    <pivotField numFmtId="164" showAll="0"/>
    <pivotField showAll="0"/>
    <pivotField showAll="0"/>
    <pivotField axis="axisRow" showAll="0">
      <items count="8">
        <item m="1" x="6"/>
        <item m="1" x="1"/>
        <item m="1" x="5"/>
        <item m="1" x="4"/>
        <item m="1" x="3"/>
        <item m="1" x="2"/>
        <item x="0"/>
        <item t="default"/>
      </items>
    </pivotField>
    <pivotField numFmtId="10" showAll="0"/>
    <pivotField dataField="1" numFmtId="10" showAll="0"/>
    <pivotField showAll="0"/>
    <pivotField showAll="0"/>
    <pivotField showAll="0"/>
    <pivotField showAll="0" sumSubtotal="1" countASubtotal="1" avgSubtotal="1">
      <items count="4">
        <item n=" " x="0"/>
        <item t="sum"/>
        <item t="countA"/>
        <item t="avg"/>
      </items>
    </pivotField>
    <pivotField showAll="0"/>
    <pivotField showAll="0"/>
    <pivotField showAll="0"/>
    <pivotField showAll="0"/>
    <pivotField showAll="0"/>
    <pivotField showAll="0"/>
    <pivotField showAll="0"/>
    <pivotField showAll="0"/>
    <pivotField dragToRow="0" dragToCol="0" dragToPage="0" showAll="0" defaultSubtotal="0"/>
  </pivotFields>
  <rowFields count="1">
    <field x="11"/>
  </rowFields>
  <rowItems count="1">
    <i>
      <x v="6"/>
    </i>
  </rowItems>
  <colItems count="1">
    <i/>
  </colItems>
  <dataFields count="1">
    <dataField name="Count of % per aging bucket" fld="13" subtotal="count" showDataAs="percentOfTotal" baseField="11" baseItem="1" numFmtId="10"/>
  </dataFields>
  <formats count="22">
    <format dxfId="179">
      <pivotArea type="all" dataOnly="0" outline="0" fieldPosition="0"/>
    </format>
    <format dxfId="178">
      <pivotArea outline="0" collapsedLevelsAreSubtotals="1" fieldPosition="0"/>
    </format>
    <format dxfId="177">
      <pivotArea type="origin" dataOnly="0" labelOnly="1" outline="0" fieldPosition="0"/>
    </format>
    <format dxfId="176">
      <pivotArea field="11" type="button" dataOnly="0" labelOnly="1" outline="0" axis="axisRow" fieldPosition="0"/>
    </format>
    <format dxfId="175">
      <pivotArea field="-2" type="button" dataOnly="0" labelOnly="1" outline="0" axis="axisValues" fieldPosition="0"/>
    </format>
    <format dxfId="174">
      <pivotArea type="topRight" dataOnly="0" labelOnly="1" outline="0" fieldPosition="0"/>
    </format>
    <format dxfId="173">
      <pivotArea field="17" type="button" dataOnly="0" labelOnly="1" outline="0"/>
    </format>
    <format dxfId="172">
      <pivotArea dataOnly="0" labelOnly="1" fieldPosition="0">
        <references count="1">
          <reference field="11" count="0"/>
        </references>
      </pivotArea>
    </format>
    <format dxfId="171">
      <pivotArea type="origin" dataOnly="0" labelOnly="1" outline="0" offset="A2" fieldPosition="0"/>
    </format>
    <format dxfId="170">
      <pivotArea field="17" type="button" dataOnly="0" labelOnly="1" outline="0"/>
    </format>
    <format dxfId="169">
      <pivotArea type="origin" dataOnly="0" labelOnly="1" outline="0" offset="A2" fieldPosition="0"/>
    </format>
    <format dxfId="168">
      <pivotArea field="17" type="button" dataOnly="0" labelOnly="1" outline="0"/>
    </format>
    <format dxfId="167">
      <pivotArea dataOnly="0" labelOnly="1" fieldPosition="0">
        <references count="1">
          <reference field="11" count="0"/>
        </references>
      </pivotArea>
    </format>
    <format dxfId="166">
      <pivotArea field="17" type="button" dataOnly="0" labelOnly="1" outline="0"/>
    </format>
    <format dxfId="165">
      <pivotArea field="17" type="button" dataOnly="0" labelOnly="1" outline="0"/>
    </format>
    <format dxfId="164">
      <pivotArea type="origin" dataOnly="0" labelOnly="1" outline="0" offset="A2" fieldPosition="0"/>
    </format>
    <format dxfId="163">
      <pivotArea field="17" type="button" dataOnly="0" labelOnly="1" outline="0"/>
    </format>
    <format dxfId="162">
      <pivotArea dataOnly="0" labelOnly="1" fieldPosition="0">
        <references count="1">
          <reference field="11" count="0"/>
        </references>
      </pivotArea>
    </format>
    <format dxfId="161">
      <pivotArea field="17" type="button" dataOnly="0" labelOnly="1" outline="0"/>
    </format>
    <format dxfId="160">
      <pivotArea dataOnly="0" labelOnly="1" fieldPosition="0">
        <references count="1">
          <reference field="11" count="0"/>
        </references>
      </pivotArea>
    </format>
    <format dxfId="159">
      <pivotArea dataOnly="0" labelOnly="1" fieldPosition="0">
        <references count="1">
          <reference field="11" count="0"/>
        </references>
      </pivotArea>
    </format>
    <format dxfId="158">
      <pivotArea outline="0" fieldPosition="0">
        <references count="1">
          <reference field="4294967294" count="1">
            <x v="0"/>
          </reference>
        </references>
      </pivotArea>
    </format>
  </formats>
  <chartFormats count="1">
    <chartFormat chart="0" format="10" series="1">
      <pivotArea type="data" outline="0" fieldPosition="0">
        <references count="1">
          <reference field="4294967294" count="1" selected="0">
            <x v="0"/>
          </reference>
        </references>
      </pivotArea>
    </chartFormat>
  </chartFormats>
  <pivotTableStyleInfo name="PivotStyleLight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P_Impact" xr10:uid="{42D32572-B214-4FC9-8FD4-D6E460526CA5}" sourceName="AP Impact">
  <pivotTables>
    <pivotTable tabId="18" name="PivotTable2"/>
  </pivotTables>
  <data>
    <tabular pivotCacheId="838240638" sortOrder="descending">
      <items count="2">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P Impact" xr10:uid="{CF467F7E-D3D0-41B2-B481-D3FB8B151FC1}" cache="Slicer_AP_Impact" caption="AP Impact" columnCount="2" style="Velixo Slicer" rowHeight="2730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44010E-DF7F-4215-AE41-5744DC5C2F94}" name="InvoiceTable" displayName="InvoiceTable" ref="A8:L218" totalsRowShown="0" headerRowDxfId="64" dataDxfId="62" headerRowBorderDxfId="63" tableBorderDxfId="61" totalsRowBorderDxfId="60">
  <autoFilter ref="A8:L218" xr:uid="{FE44010E-DF7F-4215-AE41-5744DC5C2F94}"/>
  <tableColumns count="12">
    <tableColumn id="1" xr3:uid="{AEFBA6E2-D444-4BF0-980C-AE8417894D71}" name="Dimension Set ID" dataDxfId="59"/>
    <tableColumn id="2" xr3:uid="{0A2861D6-32EF-48A3-A997-ACBDE3599F17}" name="Entry no." dataDxfId="58"/>
    <tableColumn id="3" xr3:uid="{A9AEF6C3-4900-40F2-9063-0EE50F671EA2}" name="Transaction no." dataDxfId="57"/>
    <tableColumn id="4" xr3:uid="{D38DC047-99E1-455E-A4BB-4E52DA8CB7DF}" name="Document no." dataDxfId="56"/>
    <tableColumn id="5" xr3:uid="{66245602-AA7A-4E5A-AF1F-C0BA68078358}" name="Vendor ID" dataDxfId="55"/>
    <tableColumn id="6" xr3:uid="{691D6029-50AB-4F32-89DF-B7BFA942D306}" name="Vendor name" dataDxfId="54"/>
    <tableColumn id="7" xr3:uid="{AB27FE2C-E861-4B2C-818F-405862002A38}" name="Document date" dataDxfId="53"/>
    <tableColumn id="8" xr3:uid="{FBE1C544-C6DE-4BFC-97E5-8C9FCC2F837A}" name="Posting date" dataDxfId="52"/>
    <tableColumn id="9" xr3:uid="{96309332-87AA-48B2-BE49-52797A5F0B10}" name="Due date" dataDxfId="51"/>
    <tableColumn id="10" xr3:uid="{453CE3ED-A550-4FA6-AAE7-5A50F685C7B5}" name="Amount" dataDxfId="50"/>
    <tableColumn id="11" xr3:uid="{5BD6B464-B7AE-4457-894D-B778A3DBD55A}" name="Amount Paid" dataDxfId="49">
      <calculatedColumnFormula>_xlfn.XLOOKUP(InvoiceTable[[#This Row],[Document no.]],PaymentTable[Document no.],PaymentTable[Amount],0)</calculatedColumnFormula>
    </tableColumn>
    <tableColumn id="12" xr3:uid="{DB08FCF2-4DB2-481C-95D1-B6860C2ECDB0}" name="Outstanding" dataDxfId="48">
      <calculatedColumnFormula>InvoiceTable[[#This Row],[Amount]]+InvoiceTable[[#This Row],[Amount Paid]]</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F387BB-02BB-44A6-8AFB-7101B04976F3}" name="PaymentTable" displayName="PaymentTable" ref="A8:I205" totalsRowShown="0" headerRowDxfId="47" dataDxfId="45" headerRowBorderDxfId="46" tableBorderDxfId="44" totalsRowBorderDxfId="43">
  <autoFilter ref="A8:I205" xr:uid="{A8F387BB-02BB-44A6-8AFB-7101B04976F3}"/>
  <tableColumns count="9">
    <tableColumn id="1" xr3:uid="{5FD01CE6-D4F5-4B1C-936B-AF829A777A79}" name="Entry no." dataDxfId="42"/>
    <tableColumn id="2" xr3:uid="{63EB0AAF-CC85-4C7F-8941-E25B0A2F36D5}" name="Transaction no." dataDxfId="41"/>
    <tableColumn id="3" xr3:uid="{DC78F595-979F-4216-BF3C-799E3047CEBE}" name="Document no." dataDxfId="40"/>
    <tableColumn id="4" xr3:uid="{FBDBA2B2-23A5-40FE-B9FF-72107CEB8985}" name="Vendor no." dataDxfId="39"/>
    <tableColumn id="5" xr3:uid="{60A80A44-E4DC-4D21-A47B-A5CC5879AD79}" name="Vendor name" dataDxfId="38"/>
    <tableColumn id="6" xr3:uid="{F745D4F4-89AA-4EB8-809B-6D2AFB569956}" name="Document date" dataDxfId="37"/>
    <tableColumn id="7" xr3:uid="{4C2319DC-8B76-470C-8555-44BDC6720087}" name="Posting date" dataDxfId="36"/>
    <tableColumn id="8" xr3:uid="{57DC572C-28A1-43ED-9274-B13D1B032FEB}" name="Due date" dataDxfId="35"/>
    <tableColumn id="10" xr3:uid="{59F14F37-01FF-4076-88E5-52B484CEF84A}" name="Amount" dataDxfId="3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E55D461-33AD-415F-858E-B1035811BCB9}" name="DimensionTable" displayName="DimensionTable" ref="A6:D39" totalsRowShown="0" headerRowDxfId="33" dataDxfId="31" headerRowBorderDxfId="32" tableBorderDxfId="30" totalsRowBorderDxfId="29">
  <autoFilter ref="A6:D39" xr:uid="{EE55D461-33AD-415F-858E-B1035811BCB9}"/>
  <tableColumns count="4">
    <tableColumn id="1" xr3:uid="{5334F344-963B-42AE-AEF0-8A55DB803480}" name="Dimension set ID" dataDxfId="28"/>
    <tableColumn id="2" xr3:uid="{7C4BBC7D-891D-4089-AE70-64FB113884D9}" name="Dimension code" dataDxfId="27"/>
    <tableColumn id="3" xr3:uid="{69FF0B6C-5A4A-49A9-B10B-ADC2C6B911B2}" name="Dimension name" dataDxfId="26"/>
    <tableColumn id="4" xr3:uid="{0D0192E9-749F-4FF8-BE44-5F471DF9FDA7}" name="Dimension value" dataDxfId="2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C1794F-B402-47E5-A95B-F48ABC6645D7}" name="OtherAPPYTable" displayName="OtherAPPYTable" ref="A8:L412" totalsRowShown="0" headerRowDxfId="24" dataDxfId="22" headerRowBorderDxfId="23" tableBorderDxfId="21" totalsRowBorderDxfId="20">
  <autoFilter ref="A8:L412" xr:uid="{FE44010E-DF7F-4215-AE41-5744DC5C2F94}"/>
  <tableColumns count="12">
    <tableColumn id="1" xr3:uid="{84FC14C6-ACE4-4FD0-BE37-B502DD8E9495}" name="Dimension Set ID" dataDxfId="19"/>
    <tableColumn id="2" xr3:uid="{695C286F-7F43-4A94-A549-9D1CD31611F0}" name="Entry no." dataDxfId="18"/>
    <tableColumn id="3" xr3:uid="{EC58B39B-3B5F-43B9-BBAF-D3AEB3D3E120}" name="Transaction no." dataDxfId="17"/>
    <tableColumn id="4" xr3:uid="{91943DBA-E5FF-4877-94EF-6E4A63D1C11B}" name="Document no." dataDxfId="16"/>
    <tableColumn id="5" xr3:uid="{9E855E2E-4C50-417C-97EE-D37D0587E1DB}" name="Vendor ID" dataDxfId="15"/>
    <tableColumn id="6" xr3:uid="{4248C9BF-BAB2-4AF4-A95E-75EBBE8866E1}" name="Vendor name" dataDxfId="14"/>
    <tableColumn id="7" xr3:uid="{DACD38F3-EB6B-4E0B-8C73-0E4057BA23C5}" name="Document date" dataDxfId="13"/>
    <tableColumn id="8" xr3:uid="{A673CDD6-4F3B-40A7-822F-4E17707B31FC}" name="Posting date" dataDxfId="12"/>
    <tableColumn id="9" xr3:uid="{47865D84-9D90-4EF3-879A-C1B40A19B9B7}" name="Due date" dataDxfId="11"/>
    <tableColumn id="10" xr3:uid="{89B65395-3E33-48B9-AE4F-4704D12F86ED}" name="Amount" dataDxfId="10"/>
    <tableColumn id="11" xr3:uid="{546EB3DE-9E8E-4913-AD81-0C25B6051A96}" name="Amount Paid" dataDxfId="9">
      <calculatedColumnFormula>IF(OtherAPPYTable[[#This Row],[Entry no.]]&lt;&gt;"",0,"")</calculatedColumnFormula>
    </tableColumn>
    <tableColumn id="12" xr3:uid="{8BB6C9B4-8727-496D-8C79-5C4A9BD405B6}" name="Outstanding" dataDxfId="8">
      <calculatedColumnFormula>OtherAPPYTable[[#This Row],[Amount]]</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EA63333-2CFC-45E4-B508-4D7E166B20C6}" name="AgingBucket" displayName="AgingBucket" ref="C1:D12" totalsRowShown="0" headerRowDxfId="7" dataDxfId="6">
  <autoFilter ref="C1:D12" xr:uid="{6EA63333-2CFC-45E4-B508-4D7E166B20C6}"/>
  <tableColumns count="2">
    <tableColumn id="1" xr3:uid="{899195AE-817F-4A9A-B068-D20F31280528}" name="Days passed" dataDxfId="5"/>
    <tableColumn id="2" xr3:uid="{482A98A4-CB0A-4F14-B053-E9E2D91F59C7}" name="Description" dataDxfId="4"/>
  </tableColumns>
  <tableStyleInfo name="TableStyleMedium9" showFirstColumn="0" showLastColumn="0" showRowStripes="1" showColumnStripes="0"/>
</table>
</file>

<file path=xl/theme/theme1.xml><?xml version="1.0" encoding="utf-8"?>
<a:theme xmlns:a="http://schemas.openxmlformats.org/drawingml/2006/main" name="VelixoTheme">
  <a:themeElements>
    <a:clrScheme name="Velixo">
      <a:dk1>
        <a:sysClr val="windowText" lastClr="000000"/>
      </a:dk1>
      <a:lt1>
        <a:sysClr val="window" lastClr="FFFFFF"/>
      </a:lt1>
      <a:dk2>
        <a:srgbClr val="243261"/>
      </a:dk2>
      <a:lt2>
        <a:srgbClr val="EEF6FF"/>
      </a:lt2>
      <a:accent1>
        <a:srgbClr val="3769FF"/>
      </a:accent1>
      <a:accent2>
        <a:srgbClr val="FFD22D"/>
      </a:accent2>
      <a:accent3>
        <a:srgbClr val="606D9B"/>
      </a:accent3>
      <a:accent4>
        <a:srgbClr val="F56354"/>
      </a:accent4>
      <a:accent5>
        <a:srgbClr val="DBEAFE"/>
      </a:accent5>
      <a:accent6>
        <a:srgbClr val="66CC28"/>
      </a:accent6>
      <a:hlink>
        <a:srgbClr val="3769FF"/>
      </a:hlink>
      <a:folHlink>
        <a:srgbClr val="DBEAFE"/>
      </a:folHlink>
    </a:clrScheme>
    <a:fontScheme name="Velixo Aptos">
      <a:majorFont>
        <a:latin typeface="Aptos"/>
        <a:ea typeface=""/>
        <a:cs typeface=""/>
      </a:majorFont>
      <a:minorFont>
        <a:latin typeface="Apto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5A8265A-9318-4E29-8DFC-49275106ED2B}">
  <we:reference id="wa200002311" version="1.2024.9.188" store="en-US" storeType="OMEX"/>
  <we:alternateReferences>
    <we:reference id="WA200002311" version="1.2024.9.188" store="" storeType="OMEX"/>
  </we:alternateReferences>
  <we:properties>
    <we:property name="Office.DisableTrustUX" value="true"/>
    <we:property name="Office.ForceRefreshCustomFunctionSourceCache" value="true"/>
    <we:property name="Office.ForceRefreshCustomFunctionsCache" value="true"/>
    <we:property name="persist:connectionCollectionReducer" value="&quot;{\&quot;c783ea98-61fd-43f2-99d7-503184672555\&quot;:\&quot;{\\\&quot;name\\\&quot;:\\\&quot;BC\\\&quot;,\\\&quot;uuid\\\&quot;:\\\&quot;c783ea98-61fd-43f2-99d7-503184672555\\\&quot;,\\\&quot;type\\\&quot;:\\\&quot;business-central\\\&quot;,\\\&quot;shouldRememberCredentials\\\&quot;:false,\\\&quot;lastModifiedOn\\\&quot;:1764316660445,\\\&quot;tenant\\\&quot;:\\\&quot;13432f41-f5f0-422d-96db-a8c6f7487bf4\\\&quot;,\\\&quot;environmentName\\\&quot;:\\\&quot;BC-W1-International\\\&quot;,\\\&quot;environmentType\\\&quot;:\\\&quot;sandbox\\\&quot;,\\\&quot;companyId\\\&quot;:\\\&quot;ab49d0d0-bec9-f011-8542-002248cc0c91\\\&quot;,\\\&quot;companyName\\\&quot;:\\\&quot;Templates Contoso\\\&quot;}\&quot;,\&quot;_persist\&quot;:\&quot;{\\\&quot;version\\\&quot;:3,\\\&quot;rehydrated\\\&quot;:true}\&quot;}&quot;"/>
    <we:property name="persist:connectionDatabasesReducer" value="&quot;{\&quot;BC\&quot;:\&quot;[\\\&quot;velixo-cache-database-Business-Central-Dimension-Set-1858bb88a118352f5bfee9dd6a2959a2-7b289c63c1d04a6d41615b14255d7d9f-1d9a25af9cd837df28f5f3bfe12d3b8a\\\&quot;,\\\&quot;velixo-cache-database-Business-Central-Dimension-1858bb88a118352f5bfee9dd6a2959a2-11662378e2f9f771ba05aa8f240ba360-58dc2c4e6d1848599e736bf2ee23a28d\\\&quot;,\\\&quot;velixo-cache-database-Business-Central-Query-VENDORS-1858bb88a118352f5bfee9dd6a2959a2-fd0516dd79ecf86f77ab9851ce57dfc6-58dc2c4e6d1848599e736bf2ee23a28d\\\&quot;,\\\&quot;velixo-cache-database-Business-Central-Account-1858bb88a118352f5bfee9dd6a2959a2-8b316ec3e6ee56b624dac72f084685ed-1d9a25af9cd837df28f5f3bfe12d3b8a\\\&quot;,\\\&quot;velixo-cache-database-Business-Central-Query-GLDIMENSIONSETIDS-1858bb88a118352f5bfee9dd6a2959a2-b5f8d2cb15f24c6f8c28cef8811abd64-f7befdf23f213b719cc0022db5a32c74\\\&quot;,\\\&quot;velixo-cache-database-Business-Central-GL-History-1858bb88a118352f5bfee9dd6a2959a2-74536df6b1770f4437a48e7afff4fee2-a8b3a165de2b102e03331f11ccfc1dc2\\\&quot;,\\\&quot;velixo-cache-database-Business-Central-Query-VENDORLEDGERENTRIES-1858bb88a118352f5bfee9dd6a2959a2-376c42c64ca6a467247d0f8589bdb3df-cca5d72b2013a1b8737449a4dd328903\\\&quot;,\\\&quot;velixo-cache-database-Business-Central-Query-VENDORLEDGERENTRIES-1858bb88a118352f5bfee9dd6a2959a2-24580051d1908d5e73ccf5f8765a7070-cca5d72b2013a1b8737449a4dd328903\\\&quot;,\\\&quot;velixo-cache-database-Business-Central-InstalledApp-b96a37f9e9ce7792d620a0b418e9f370-8562c55c74424cfdb1909963f6bb29fd-1d9a25af9cd837df28f5f3bfe12d3b8a\\\&quot;,\\\&quot;velixo-cache-database-Business-Central-Dimension-b96a37f9e9ce7792d620a0b418e9f370-11662378e2f9f771ba05aa8f240ba360-58dc2c4e6d1848599e736bf2ee23a28d\\\&quot;,\\\&quot;velixo-cache-database-Business-Central-Dimension-Set-b96a37f9e9ce7792d620a0b418e9f370-7b289c63c1d04a6d41615b14255d7d9f-1d9a25af9cd837df28f5f3bfe12d3b8a\\\&quot;,\\\&quot;velixo-cache-database-Business-Central-Query-GLDIMENSIONSETIDS-b96a37f9e9ce7792d620a0b418e9f370-b5f8d2cb15f24c6f8c28cef8811abd64-f7befdf23f213b719cc0022db5a32c74\\\&quot;,\\\&quot;velixo-cache-database-Business-Central-Account-b96a37f9e9ce7792d620a0b418e9f370-8b316ec3e6ee56b624dac72f084685ed-1d9a25af9cd837df28f5f3bfe12d3b8a\\\&quot;,\\\&quot;velixo-cache-database-Business-Central-Query-VENDORS-b96a37f9e9ce7792d620a0b418e9f370-fd0516dd79ecf86f77ab9851ce57dfc6-58dc2c4e6d1848599e736bf2ee23a28d\\\&quot;,\\\&quot;velixo-cache-database-Business-Central-GL-History-b96a37f9e9ce7792d620a0b418e9f370-85ec491c1eedfcb0614ea4166c4ec20e-a8b3a165de2b102e03331f11ccfc1dc2\\\&quot;,\\\&quot;velixo-cache-database-Business-Central-Query-VENDORLEDGERENTRIES-b96a37f9e9ce7792d620a0b418e9f370-686415031f9015e8542ab51931c8e671-cca5d72b2013a1b8737449a4dd328903\\\&quot;,\\\&quot;velixo-cache-database-Business-Central-Query-VENDORLEDGERENTRIES-b96a37f9e9ce7792d620a0b418e9f370-85629321bc395fb2d9654b5a833e7dbe-cca5d72b2013a1b8737449a4dd328903\\\&quot;]\&quot;,\&quot;_persist\&quot;:\&quot;{\\\&quot;version\\\&quot;:-1,\\\&quot;rehydrated\\\&quot;:true}\&quot;}&quot;"/>
    <we:property name="persist:genericInquiriesOptionsReducer" value="&quot;{\&quot;_persist\&quot;:\&quot;{\\\&quot;version\\\&quot;:1,\\\&quot;rehydrated\\\&quot;:true}\&quot;}&quot;"/>
    <we:property name="persist:globalObjectFiltersReducer" value="&quot;{\&quot;_persist\&quot;:\&quot;{\\\&quot;version\\\&quot;:0,\\\&quot;rehydrated\\\&quot;:true}\&quot;}&quot;"/>
    <we:property name="persist:granularBalanceLoadingReducer" value="&quot;{\&quot;_persist\&quot;:\&quot;{\\\&quot;version\\\&quot;:0,\\\&quot;rehydrated\\\&quot;:true}\&quot;}&quot;"/>
    <we:property name="persist:lastRefreshReducer" value="&quot;{\&quot;lastRefreshedOn\&quot;:\&quot;1764316668879\&quot;,\&quot;lastRefreshedBy\&quot;:\&quot;\\\&quot;atalle@velixo.com\\\&quot;\&quot;,\&quot;_persist\&quot;:\&quot;{\\\&quot;version\\\&quot;:-1,\\\&quot;rehydrated\\\&quot;:true}\&quot;}&quot;"/>
    <we:property name="persist:nxOnlyWorkbookOptionsReducer" value="&quot;{\&quot;asyncDataRetrievalForIntacct\&quot;:\&quot;\\\&quot;synchronous\\\&quot;\&quot;,\&quot;numberOfSdkFunctionsPerIntacctRequest\&quot;:\&quot;16\&quot;,\&quot;numberOfConcurrentIntacctRestApiRequests\&quot;:\&quot;8\&quot;,\&quot;numberOfConcurrentBusinessCentralErpDataRequests\&quot;:\&quot;4\&quot;,\&quot;globalConcurrencyLimit\&quot;:\&quot;4096\&quot;,\&quot;shouldOnlyLoadBalancesForAccountsSpecifiedInTheWorkbook\&quot;:\&quot;false\&quot;,\&quot;shouldUseDetailedDrilldown\&quot;:\&quot;false\&quot;,\&quot;writebackProcessingOrder\&quot;:\&quot;\\\&quot;over-then-down\\\&quot;\&quot;,\&quot;documentColumnValueForDetailedDrilldown\&quot;:\&quot;\\\&quot;bill-invoice-adjustment-number\\\&quot;\&quot;,\&quot;shouldRefreshPrecedentWorksheets\&quot;:\&quot;true\&quot;,\&quot;velixoRangeUnionType\&quot;:\&quot;\\\&quot;comma-or-semicolon\\\&quot;\&quot;,\&quot;velixoRangeDelimiterType\&quot;:\&quot;\\\&quot;colon\\\&quot;\&quot;,\&quot;_persist\&quot;:\&quot;{\\\&quot;version\\\&quot;:1,\\\&quot;rehydrated\\\&quot;:true}\&quot;}&quot;"/>
    <we:property name="persist:snapshotReducer" value="&quot;{\&quot;_persist\&quot;:\&quot;{\\\&quot;version\\\&quot;:-1,\\\&quot;rehydrated\\\&quot;:true}\&quot;}&quot;"/>
    <we:property name="persist:workbookIdentityReducer" value="&quot;{\&quot;workbookId\&quot;:\&quot;\\\&quot;9ddc5874-ec5b-4f4d-8cb0-13ea93052b76\\\&quot;\&quot;,\&quot;_persist\&quot;:\&quot;{\\\&quot;version\\\&quot;:-1,\\\&quot;rehydrated\\\&quot;:true}\&quot;}&quot;"/>
    <we:property name="persist:workbookOptionsReducer" value="&quot;{\&quot;shouldIgnoreEntityDoesNotExistError\&quot;:\&quot;{\\\&quot;value\\\&quot;:false}\&quot;,\&quot;shouldRefreshDataOnOpen\&quot;:\&quot;{\\\&quot;value\\\&quot;:false}\&quot;,\&quot;shouldRefreshExternalDataOnRefresh\&quot;:\&quot;{\\\&quot;value\\\&quot;:false}\&quot;,\&quot;isAccountBalanceSignReversed\&quot;:\&quot;{\\\&quot;value\\\&quot;:false}\&quot;,\&quot;blankRangesProcessingMode\&quot;:\&quot;{\\\&quot;value\\\&quot;:\\\&quot;keep-all-blanks\\\&quot;}\&quot;,\&quot;shouldDrilldownToSeparateWorkbook\&quot;:\&quot;{\\\&quot;value\\\&quot;:false}\&quot;,\&quot;_persist\&quot;:\&quot;{\\\&quot;version\\\&quot;:1,\\\&quot;rehydrated\\\&quot;:true}\&quot;}&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COLLATE</we:customFunctionIds>
        <we:customFunctionIds>CONNECTIONINFO</we:customFunctionIds>
        <we:customFunctionIds>EXPANDCONNECTIONRANGE</we:customFunctionIds>
        <we:customFunctionIds>VXTEXTSPLIT</we:customFunctionIds>
        <we:customFunctionIds>UNIQUEBYPATTERN</we:customFunctionIds>
        <we:customFunctionIds>VELIXOVERSION</we:customFunctionIds>
        <we:customFunctionIds>TOTABLE</we:customFunctionIds>
        <we:customFunctionIds>TODAYNV</we:customFunctionIds>
        <we:customFunctionIds>WORKBOOKLASTREFRESHBY</we:customFunctionIds>
        <we:customFunctionIds>WORKBOOKLASTREFRESHDATE</we:customFunctionIds>
        <we:customFunctionIds>WRITEBACKCOMMIT</we:customFunctionIds>
        <we:customFunctionIds>ACCOUNTNAME</we:customFunctionIds>
        <we:customFunctionIds>ACCOUNTBEGINNINGBALANCE</we:customFunctionIds>
        <we:customFunctionIds>ACCOUNTENDINGBALANCE</we:customFunctionIds>
        <we:customFunctionIds>ACCOUNTTURNOVER</we:customFunctionIds>
        <we:customFunctionIds>ACCOUNTTOTALDEBITS</we:customFunctionIds>
        <we:customFunctionIds>ACCOUNTTOTALCREDITS</we:customFunctionIds>
        <we:customFunctionIds>FINANCIALPERIOD</we:customFunctionIds>
        <we:customFunctionIds>FINANCIALPERIODBYDATE</we:customFunctionIds>
        <we:customFunctionIds>FINANCIALPERIODSTARTDATE</we:customFunctionIds>
        <we:customFunctionIds>FINANCIALPERIODENDDATE</we:customFunctionIds>
        <we:customFunctionIds>FINANCIALPERIODLIST</we:customFunctionIds>
        <we:customFunctionIds>FINANCIALPERIODOFFSET</we:customFunctionIds>
        <we:customFunctionIds>ACU.QUERY</we:customFunctionIds>
        <we:customFunctionIds>ACU.QUERYFILTER</we:customFunctionIds>
        <we:customFunctionIds>ACU.EXPANDOBJECTRANGE</we:customFunctionIds>
        <we:customFunctionIds>ACU.OBJECTDEFINITION</we:customFunctionIds>
        <we:customFunctionIds>GI</we:customFunctionIds>
        <we:customFunctionIds>GIFILTER</we:customFunctionIds>
        <we:customFunctionIds>GILOOKUP</we:customFunctionIds>
        <we:customFunctionIds>GILOOKUPF</we:customFunctionIds>
        <we:customFunctionIds>EXPANDACCOUNTRANGE</we:customFunctionIds>
        <we:customFunctionIds>EXPANDACCOUNTCLASSRANGE</we:customFunctionIds>
        <we:customFunctionIds>EXPANDACCOUNTGROUPRANGE</we:customFunctionIds>
        <we:customFunctionIds>EXPANDBRANCHRANGE</we:customFunctionIds>
        <we:customFunctionIds>EXPANDCOMPANYRANGE</we:customFunctionIds>
        <we:customFunctionIds>EXPANDCOSTCODERANGE</we:customFunctionIds>
        <we:customFunctionIds>EXPANDINVENTORYITEMRANGE</we:customFunctionIds>
        <we:customFunctionIds>ACU.EXPANDLEDGERRANGE</we:customFunctionIds>
        <we:customFunctionIds>EXPANDPROJECTHISTORY</we:customFunctionIds>
        <we:customFunctionIds>EXPANDPROJECTRANGE</we:customFunctionIds>
        <we:customFunctionIds>ACU.EXPANDPROJECTTASKRANGE</we:customFunctionIds>
        <we:customFunctionIds>EXPANDSEGMENTVALUERANGE</we:customFunctionIds>
        <we:customFunctionIds>EXPANDSUBACCOUNTRANGE</we:customFunctionIds>
        <we:customFunctionIds>ACCOUNTSWITHHISTORY</we:customFunctionIds>
        <we:customFunctionIds>ACCOUNTSANDSUBACCOUNTSWITHHISTORY</we:customFunctionIds>
        <we:customFunctionIds>SUBACCOUNTNAME</we:customFunctionIds>
        <we:customFunctionIds>ACCOUNTCLASS</we:customFunctionIds>
        <we:customFunctionIds>BRANCHNAME</we:customFunctionIds>
        <we:customFunctionIds>COMPANYNAME</we:customFunctionIds>
        <we:customFunctionIds>ACCOUNTTYPE</we:customFunctionIds>
        <we:customFunctionIds>ACCOUNTCLASSNAME</we:customFunctionIds>
        <we:customFunctionIds>ACCOUNTCLASSLIST</we:customFunctionIds>
        <we:customFunctionIds>BRANCHLIST</we:customFunctionIds>
        <we:customFunctionIds>ACCOUNTCONSOLIST</we:customFunctionIds>
        <we:customFunctionIds>ACCOUNTGROUPDESCRIPTION</we:customFunctionIds>
        <we:customFunctionIds>COSTCODEDESCRIPTION</we:customFunctionIds>
        <we:customFunctionIds>INVENTORYITEMDESCRIPTION</we:customFunctionIds>
        <we:customFunctionIds>PROJECTDESCRIPTION</we:customFunctionIds>
        <we:customFunctionIds>PROJECTSTARTDATE</we:customFunctionIds>
        <we:customFunctionIds>PROJECTENDDATE</we:customFunctionIds>
        <we:customFunctionIds>PROJECTTASKDESCRIPTION</we:customFunctionIds>
        <we:customFunctionIds>PROJECTTASKSTARTDATE</we:customFunctionIds>
        <we:customFunctionIds>PROJECTTASKENDDATE</we:customFunctionIds>
        <we:customFunctionIds>PROJECTTASKPLANNEDSTARTDATE</we:customFunctionIds>
        <we:customFunctionIds>PROJECTTASKPLANNEDENDDATE</we:customFunctionIds>
        <we:customFunctionIds>PROJECTBEGINNINGAMOUNT</we:customFunctionIds>
        <we:customFunctionIds>PROJECTBEGINNINGQUANTITY</we:customFunctionIds>
        <we:customFunctionIds>PROJECTENDINGAMOUNT</we:customFunctionIds>
        <we:customFunctionIds>PROJECTENDINGQUANTITY</we:customFunctionIds>
        <we:customFunctionIds>PROJECTTURNOVERAMOUNT</we:customFunctionIds>
        <we:customFunctionIds>PROJECTTURNOVERQUANTITY</we:customFunctionIds>
        <we:customFunctionIds>PROJECTBUDGETAMOUNT</we:customFunctionIds>
        <we:customFunctionIds>PROJECTBUDGETQUANTITY</we:customFunctionIds>
        <we:customFunctionIds>PROJECTREVISEDBUDGETAMOUNT</we:customFunctionIds>
        <we:customFunctionIds>PROJECTREVISEDBUDGETQUANTITY</we:customFunctionIds>
        <we:customFunctionIds>PROJECTCHANGEORDERAMOUNT</we:customFunctionIds>
        <we:customFunctionIds>PROJECTCHANGEORDERQUANTITY</we:customFunctionIds>
        <we:customFunctionIds>PROJECTCOMMITTEDCHANGEORDERAMOUNT</we:customFunctionIds>
        <we:customFunctionIds>PROJECTCOMMITTEDCHANGEORDERQUANTITY</we:customFunctionIds>
        <we:customFunctionIds>PROJECTCOMMITTEDAMOUNT</we:customFunctionIds>
        <we:customFunctionIds>PROJECTCOMMITTEDQUANTITY</we:customFunctionIds>
        <we:customFunctionIds>PROJECTCOMMITTEDINVOICEDAMOUNT</we:customFunctionIds>
        <we:customFunctionIds>PROJECTCOMMITTEDINVOICEDQUANTITY</we:customFunctionIds>
        <we:customFunctionIds>PROJECTCOMMITTEDOPENAMOUNT</we:customFunctionIds>
        <we:customFunctionIds>PROJECTCOMMITTEDOPENQUANTITY</we:customFunctionIds>
        <we:customFunctionIds>PROJECTCOMMITTEDRECEIVEDQUANTITY</we:customFunctionIds>
        <we:customFunctionIds>PROJECTREVISEDCOMMITTEDAMOUNT</we:customFunctionIds>
        <we:customFunctionIds>PROJECTREVISEDCOMMITTEDQUANTITY</we:customFunctionIds>
        <we:customFunctionIds>PROJECTCOSTATCOMPLETION</we:customFunctionIds>
        <we:customFunctionIds>PROJECTCOSTTOCOMPLETE</we:customFunctionIds>
        <we:customFunctionIds>PROJECTPENDINGINVOICEAMOUNT</we:customFunctionIds>
        <we:customFunctionIds>PROJECTFORECASTAMOUNT</we:customFunctionIds>
        <we:customFunctionIds>PROJECTFORECASTQUANTITY</we:customFunctionIds>
        <we:customFunctionIds>PROJECTFORECASTREVISEDAMOUNT</we:customFunctionIds>
        <we:customFunctionIds>PROJECTFORECASTREVISEDQUANTITY</we:customFunctionIds>
        <we:customFunctionIds>SEGMENTDESCRIPTION</we:customFunctionIds>
        <we:customFunctionIds>WRITEBACKBUDGET</we:customFunctionIds>
        <we:customFunctionIds>WRITEBACKPROJECTFORECAST</we:customFunctionIds>
        <we:customFunctionIds>WRITEBACK</we:customFunctionIds>
        <we:customFunctionIds>WRITEBACKREFRESHDATA</we:customFunctionIds>
        <we:customFunctionIds>WRITEBACKARGUMENTS</we:customFunctionIds>
        <we:customFunctionIds>GETATTACHMENTS</we:customFunctionIds>
        <we:customFunctionIds>WRITEBACKJOURNAL</we:customFunctionIds>
        <we:customFunctionIds>WRITEBACKPROJECTUPDATEBUDGET</we:customFunctionIds>
        <we:customFunctionIds>BC.QUERY</we:customFunctionIds>
        <we:customFunctionIds>BC.OBJECTDEFINITION</we:customFunctionIds>
        <we:customFunctionIds>BC.EXPANDOBJECTRANGE</we:customFunctionIds>
        <we:customFunctionIds>BC.EXPANDACCOUNTRANGE</we:customFunctionIds>
        <we:customFunctionIds>BC.TURNOVER</we:customFunctionIds>
        <we:customFunctionIds>BC.BUDGETTURNOVER</we:customFunctionIds>
        <we:customFunctionIds>BC.ACCOUNTSUBCATEGORY</we:customFunctionIds>
        <we:customFunctionIds>BC.ACCOUNTCATEGORY</we:customFunctionIds>
        <we:customFunctionIds>BC.ACCOUNTNAME</we:customFunctionIds>
        <we:customFunctionIds>BC.CLOSINGBALANCE</we:customFunctionIds>
        <we:customFunctionIds>BC.OPENINGBALANCE</we:customFunctionIds>
        <we:customFunctionIds>BC.WRITEBACKJOURNAL</we:customFunctionIds>
        <we:customFunctionIds>BC.EXPANDBUDGETRANGE</we:customFunctionIds>
        <we:customFunctionIds>BC.BUDGETDIMENSIONS</we:customFunctionIds>
        <we:customFunctionIds>BC.BUDGETDESCRIPTION</we:customFunctionIds>
        <we:customFunctionIds>BC.CREDITS</we:customFunctionIds>
        <we:customFunctionIds>BC.DEBITS</we:customFunctionIds>
        <we:customFunctionIds>BC.QUERYFILTER</we:customFunctionIds>
        <we:customFunctionIds>BC.WRITEBACKBUDGET</we:customFunctionIds>
        <we:customFunctionIds>BC.EXPANDDIMENSIONRANGE</we:customFunctionIds>
        <we:customFunctionIds>BC.EXPANDDIMENSIONVALUERANGE</we:customFunctionIds>
        <we:customFunctionIds>BC.DIMENSIONVALUENAME</we:customFunctionIds>
        <we:customFunctionIds>BC.DIMENSIONNAME</we:customFunctionIds>
        <we:customFunctionIds>SI.EXPANDACCOUNTSINGROUP</we:customFunctionIds>
        <we:customFunctionIds>SI.EXPANDBUDGETRANGE</we:customFunctionIds>
        <we:customFunctionIds>SI.EXPANDCOSTTYPERANGE</we:customFunctionIds>
        <we:customFunctionIds>SI.EXPANDPERIODRANGE</we:customFunctionIds>
        <we:customFunctionIds>SI.EXPANDPROJECTESTIMATERANGE</we:customFunctionIds>
        <we:customFunctionIds>SI.EXPANDTASKRANGE</we:customFunctionIds>
        <we:customFunctionIds>SI.EXPANDTAXDETAILSRANGE</we:customFunctionIds>
        <we:customFunctionIds>SI.EXPANDGLHISTORY</we:customFunctionIds>
        <we:customFunctionIds>SI.EXPANDUDDVALUERANGE</we:customFunctionIds>
        <we:customFunctionIds>SI.DEBITS</we:customFunctionIds>
        <we:customFunctionIds>SI.CREDITS</we:customFunctionIds>
        <we:customFunctionIds>SI.ADJDEBITS</we:customFunctionIds>
        <we:customFunctionIds>SI.ADJCREDITS</we:customFunctionIds>
        <we:customFunctionIds>SI.EXPANDACCOUNTRANGE</we:customFunctionIds>
        <we:customFunctionIds>SI.EXPANDACCOUNTGROUPRANGE</we:customFunctionIds>
        <we:customFunctionIds>SI.OPENINGBALANCE</we:customFunctionIds>
        <we:customFunctionIds>SI.CLOSINGBALANCE</we:customFunctionIds>
        <we:customFunctionIds>SI.TURNOVER</we:customFunctionIds>
        <we:customFunctionIds>SI.BUDGETTURNOVER</we:customFunctionIds>
        <we:customFunctionIds>SI.QUERY</we:customFunctionIds>
        <we:customFunctionIds>SI.QUERYFILTER</we:customFunctionIds>
        <we:customFunctionIds>SI.QUERYLOOKUP</we:customFunctionIds>
        <we:customFunctionIds>SI.OBJECTDEFINITION</we:customFunctionIds>
        <we:customFunctionIds>SI.WRITEBACKJOURNAL</we:customFunctionIds>
        <we:customFunctionIds>SI.TAXRATE</we:customFunctionIds>
        <we:customFunctionIds>SI.WRITEBACKPROJECTESTIMATE</we:customFunctionIds>
        <we:customFunctionIds>SI.WRITEBACKBUDGET</we:customFunctionIds>
        <we:customFunctionIds>SI.WRITEBACK</we:customFunctionIds>
        <we:customFunctionIds>SI.WRITEBACKWIP</we:customFunctionIds>
        <we:customFunctionIds>SI.PROJECTESTIMATEAMOUNT</we:customFunctionIds>
        <we:customFunctionIds>SI.PROJECTESTIMATEQUANTITY</we:customFunctionIds>
        <we:customFunctionIds>SI.DIMENSIONS</we:customFunctionIds>
        <we:customFunctionIds>SI.UDDVALUEID</we:customFunctionIds>
        <we:customFunctionIds>SI.EXPANDPROJECTRANGE</we:customFunctionIds>
        <we:customFunctionIds>SI.TRANSACTIONDRILLDOWN</we:customFunctionIds>
        <we:customFunctionIds>SI.BUDGETABLEPERIODBYDATE</we:customFunctionIds>
        <we:customFunctionIds>SI.TASKNAME</we:customFunctionIds>
        <we:customFunctionIds>SI.COSTTYPENAME</we:customFunctionIds>
        <we:customFunctionIds>SI.GETATTACHMENTS</we:customFunctionIds>
        <we:customFunctionIds>SI.GETATTACHMENTSBYID</we:customFunctionIds>
        <we:customFunctionIds>WRITEBACKPROJECTCOSTPROJECTION</we:customFunctionIds>
        <we:customFunctionIds>SI.XQUERY</we:customFunctionIds>
        <we:customFunctionIds>SI.XQUERYFILTER</we:customFunctionIds>
        <we:customFunctionIds>SI.XQUERYLOOKUP</we:customFunctionIds>
        <we:customFunctionIds>SI.XEXPANDOBJECTRANGE</we:customFunctionIds>
        <we:customFunctionIds>SI.XOBJECTDEFINITION</we:customFunctionIds>
        <we:customFunctionIds>SI.ACCOUNTNAME</we:customFunctionIds>
        <we:customFunctionIds>SI.CLASSNAME</we:customFunctionIds>
        <we:customFunctionIds>SI.CUSTOMERNAME</we:customFunctionIds>
        <we:customFunctionIds>SI.DEPARTMENTNAME</we:customFunctionIds>
        <we:customFunctionIds>SI.EMPLOYEENAME</we:customFunctionIds>
        <we:customFunctionIds>SI.ITEMNAME</we:customFunctionIds>
        <we:customFunctionIds>SI.LOCATIONNAME</we:customFunctionIds>
        <we:customFunctionIds>SI.PROJECTNAME</we:customFunctionIds>
        <we:customFunctionIds>SI.VENDORNAME</we:customFunctionIds>
        <we:customFunctionIds>SI.WAREHOUSENAME</we:customFunctionIds>
        <we:customFunctionIds>SI.PROJECTESTIMATEDESCRIPTION</we:customFunctionIds>
        <we:customFunctionIds>SI.PROJECTSTATUS</we:customFunctionIds>
        <we:customFunctionIds>SI.PROJECTSTARTDATE</we:customFunctionIds>
        <we:customFunctionIds>SI.PROJECTENDDATE</we:customFunctionIds>
        <we:customFunctionIds>SI.PERIODSTARTDATE</we:customFunctionIds>
        <we:customFunctionIds>SI.PERIODENDDATE</we:customFunctionIds>
        <we:customFunctionIds>SI.USERBOOKDESCRIPTION</we:customFunctionIds>
        <we:customFunctionIds>SI.CONSOLIDATIONBOOKDESCRIPTION</we:customFunctionIds>
        <we:customFunctionIds>SI.EXPANDSTANDARDCOSTTYPERANGE</we:customFunctionIds>
        <we:customFunctionIds>SI.EXPANDCLASSRANGE</we:customFunctionIds>
        <we:customFunctionIds>SI.EXPANDCUSTOMERRANGE</we:customFunctionIds>
        <we:customFunctionIds>SI.EXPANDDEPARTMENTRANGE</we:customFunctionIds>
        <we:customFunctionIds>SI.EXPANDEMPLOYEERANGE</we:customFunctionIds>
        <we:customFunctionIds>SI.EXPANDITEMRANGE</we:customFunctionIds>
        <we:customFunctionIds>SI.EXPANDLOCATIONRANGE</we:customFunctionIds>
        <we:customFunctionIds>SI.EXPANDVENDORRANGE</we:customFunctionIds>
        <we:customFunctionIds>SI.EXPANDWAREHOUSERANGE</we:customFunctionIds>
        <we:customFunctionIds>SI.EXPANDUSERBOOKRANGE</we:customFunctionIds>
        <we:customFunctionIds>SI.EXPANDCONSOLIDATIONBOOKRANGE</we:customFunctionIds>
        <we:customFunctionIds>SI.EXPANDTAXSOLUTIONRANGE</we:customFunctionIds>
        <we:customFunctionIds>SI.EXPANDOBJECTRANGE</we:customFunctionIds>
        <we:customFunctionIds>SI.EXPANDPROJECTESTIMATETYPERANGE</we:customFunctionIds>
        <we:customFunctionIds>SI.EXPANDSTANDARDTASKRANGE</we:customFunctionIds>
        <we:customFunctionIds>SI.EXPANDCLASSESINGROUP</we:customFunctionIds>
        <we:customFunctionIds>SI.EXPANDCONTRACTSINGROUP</we:customFunctionIds>
        <we:customFunctionIds>SI.EXPANDCUSTOMERSINGROUP</we:customFunctionIds>
        <we:customFunctionIds>SI.EXPANDDEPARTMENTSINGROUP</we:customFunctionIds>
        <we:customFunctionIds>SI.EXPANDEMPLOYEESINGROUP</we:customFunctionIds>
        <we:customFunctionIds>SI.EXPANDITEMSINGROUP</we:customFunctionIds>
        <we:customFunctionIds>SI.EXPANDLOCATIONSINGROUP</we:customFunctionIds>
        <we:customFunctionIds>SI.EXPANDPROJECTSINGROUP</we:customFunctionIds>
        <we:customFunctionIds>SI.EXPANDVENDORSINGROUP</we:customFunctionIds>
        <we:customFunctionIds>SI.EXPANDWAREHOUSESINGROUP</we:customFunctionIds>
        <we:customFunctionIds>STACK.EXPANDCOSTTYPERANGE</we:customFunctionIds>
        <we:customFunctionIds>STACK.EXPANDLABELRANGE</we:customFunctionIds>
        <we:customFunctionIds>STACK.EXPANDLABELVALUERANGE</we:customFunctionIds>
        <we:customFunctionIds>STACK.EXPANDPLANRANGE</we:customFunctionIds>
        <we:customFunctionIds>STACK.EXPANDPROJECTRANGE</we:customFunctionIds>
        <we:customFunctionIds>STACK.EXPANDPROJECTSTATUSRANGE</we:customFunctionIds>
        <we:customFunctionIds>STACK.EXPANDTAGRANGE</we:customFunctionIds>
        <we:customFunctionIds>STACK.EXPANDTAGVALUERANGE</we:customFunctionIds>
        <we:customFunctionIds>STACK.EXPANDTAKEOFFRANGE</we:customFunctionIds>
        <we:customFunctionIds>STACK.EXPANDUNITRANGE</we:customFunctionIds>
        <we:customFunctionIds>STACK.ITEMCOSTREPORT</we:customFunctionIds>
        <we:customFunctionIds>STACK.PROJECTBIDDATE</we:customFunctionIds>
        <we:customFunctionIds>STACK.PROJECTCREATIONDATE</we:customFunctionIds>
        <we:customFunctionIds>STACK.PROJECTNOTES</we:customFunctionIds>
        <we:customFunctionIds>STACK.PROJECTSTATUS</we:customFunctionIds>
        <we:customFunctionIds>STACK.TAKEOFFDESCRIPTION</we:customFunctionIds>
        <we:customFunctionIds>STACK.TAKEOFFPRIMARYUNIT</we:customFunctionIds>
        <we:customFunctionIds>STACK.TAKEOFFQUANTITY</we:customFunctionIds>
        <we:customFunctionIds>STACK.TAKEOFFREPORT</we:customFunctionIds>
      </we:customFunctionIdList>
    </a:ext>
    <a:ext xmlns:a="http://schemas.openxmlformats.org/drawingml/2006/main" uri="{0858819E-0033-43BF-8937-05EC82904868}">
      <we:backgroundApp state="1" runtimeId="VelixoReportsAddin.Url"/>
    </a:ext>
  </we:extLst>
</we:webextension>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hyperlink" Target="https://community.velixo.com/support/solutions/articles/153000247672-bc-ap-rt7-ap-aging-summary-by-vendo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DCC39-6D37-4649-9B07-0918FDC6D275}">
  <sheetPr>
    <tabColor theme="4"/>
  </sheetPr>
  <dimension ref="A1:AF224"/>
  <sheetViews>
    <sheetView showGridLines="0" zoomScaleNormal="100" workbookViewId="0">
      <selection activeCell="A2" sqref="A2"/>
    </sheetView>
  </sheetViews>
  <sheetFormatPr defaultColWidth="8.76171875" defaultRowHeight="14.25" x14ac:dyDescent="0.45"/>
  <cols>
    <col min="1" max="1" width="30.64453125" style="28" customWidth="1"/>
    <col min="2" max="9" width="11.64453125" style="29" customWidth="1"/>
    <col min="10" max="18" width="11.64453125" style="29" hidden="1" customWidth="1"/>
    <col min="19" max="20" width="11.1171875" style="29" customWidth="1"/>
    <col min="21" max="21" width="10.64453125" style="28" customWidth="1"/>
    <col min="22" max="22" width="25.5859375" style="28" hidden="1" customWidth="1"/>
    <col min="23" max="23" width="21.3515625" style="28" hidden="1" customWidth="1"/>
    <col min="24" max="24" width="25.5859375" style="28" hidden="1" customWidth="1"/>
    <col min="25" max="25" width="21.3515625" style="28" bestFit="1" customWidth="1"/>
    <col min="26" max="26" width="21.3515625" style="29" bestFit="1" customWidth="1"/>
    <col min="27" max="27" width="10.234375" style="29" bestFit="1" customWidth="1"/>
    <col min="28" max="28" width="9.76171875" style="29" bestFit="1" customWidth="1"/>
    <col min="29" max="29" width="17.52734375" style="28" bestFit="1" customWidth="1"/>
    <col min="30" max="30" width="21.234375" style="28" bestFit="1" customWidth="1"/>
    <col min="31" max="31" width="21.87890625" style="28" bestFit="1" customWidth="1"/>
    <col min="32" max="32" width="25.52734375" style="28" bestFit="1" customWidth="1"/>
    <col min="33" max="16384" width="8.76171875" style="28"/>
  </cols>
  <sheetData>
    <row r="1" spans="1:32" ht="23.25" x14ac:dyDescent="0.45">
      <c r="A1" s="26" t="s">
        <v>0</v>
      </c>
      <c r="B1" s="35"/>
      <c r="C1" s="35"/>
      <c r="D1" s="36"/>
      <c r="E1" s="36"/>
      <c r="F1" s="36"/>
      <c r="G1" s="36"/>
      <c r="H1" s="36"/>
      <c r="I1" s="35"/>
      <c r="J1" s="35"/>
      <c r="K1" s="35"/>
      <c r="L1" s="35"/>
      <c r="M1" s="35"/>
      <c r="N1" s="35"/>
      <c r="O1" s="35"/>
      <c r="P1" s="35"/>
      <c r="Q1" s="35"/>
      <c r="R1" s="35"/>
      <c r="S1" s="35"/>
      <c r="T1" s="35"/>
      <c r="U1" s="35"/>
      <c r="V1" s="35"/>
      <c r="W1" s="35"/>
      <c r="X1" s="35"/>
      <c r="Y1" s="35"/>
      <c r="Z1" s="36"/>
      <c r="AA1" s="36"/>
      <c r="AB1" s="36"/>
      <c r="AC1" s="35"/>
      <c r="AD1" s="35"/>
      <c r="AE1" s="35"/>
      <c r="AF1" s="35"/>
    </row>
    <row r="2" spans="1:32" ht="15.75" x14ac:dyDescent="0.5">
      <c r="A2" s="34" t="str">
        <f>"As of: "&amp;TEXT(AsOf,"MMMM dd, YYYY")</f>
        <v>As of: December 31, 2025</v>
      </c>
      <c r="B2" s="35"/>
      <c r="C2" s="35"/>
      <c r="D2" s="36"/>
      <c r="E2" s="36"/>
      <c r="F2" s="36"/>
      <c r="G2"/>
      <c r="H2"/>
      <c r="I2" s="35"/>
      <c r="J2" s="35"/>
      <c r="K2" s="35"/>
      <c r="L2" s="35"/>
      <c r="M2" s="35"/>
      <c r="N2" s="35"/>
      <c r="O2" s="35"/>
      <c r="P2" s="35"/>
      <c r="Q2" s="35"/>
      <c r="R2" s="35"/>
      <c r="S2" s="35"/>
      <c r="T2" s="35"/>
      <c r="U2" s="35"/>
      <c r="V2" s="35"/>
      <c r="W2" s="35"/>
      <c r="X2" s="35"/>
      <c r="Y2" s="35"/>
      <c r="Z2" s="36"/>
      <c r="AA2" s="36"/>
      <c r="AB2" s="36"/>
      <c r="AC2" s="35"/>
      <c r="AD2" s="35"/>
      <c r="AE2"/>
      <c r="AF2"/>
    </row>
    <row r="3" spans="1:32" s="30" customFormat="1" ht="15.75" x14ac:dyDescent="0.5">
      <c r="A3" s="34" t="str">
        <f>"Based on "&amp;'AP Transactions'!$C$6</f>
        <v>Based on Posting date</v>
      </c>
      <c r="B3" s="35"/>
      <c r="C3" s="35"/>
      <c r="D3" s="37"/>
      <c r="E3" s="37"/>
      <c r="F3" s="37"/>
      <c r="G3"/>
      <c r="H3"/>
      <c r="I3" s="35"/>
      <c r="J3" s="35"/>
      <c r="K3" s="35"/>
      <c r="L3" s="35"/>
      <c r="M3" s="35"/>
      <c r="N3" s="35"/>
      <c r="O3" s="35"/>
      <c r="P3" s="35"/>
      <c r="Q3" s="35"/>
      <c r="R3" s="35"/>
      <c r="S3" s="35"/>
      <c r="T3" s="35"/>
      <c r="U3" s="36"/>
      <c r="V3" s="35"/>
      <c r="W3" s="35"/>
      <c r="X3" s="35"/>
      <c r="Y3" s="35"/>
      <c r="Z3" s="36"/>
      <c r="AA3" s="36"/>
      <c r="AB3" s="36"/>
      <c r="AC3" s="35"/>
      <c r="AD3" s="35"/>
      <c r="AE3"/>
      <c r="AF3"/>
    </row>
    <row r="4" spans="1:32" ht="15.75" x14ac:dyDescent="0.5">
      <c r="A4" s="35"/>
      <c r="B4" s="35"/>
      <c r="C4" s="35"/>
      <c r="D4" s="36"/>
      <c r="E4" s="36"/>
      <c r="F4" s="36"/>
      <c r="G4"/>
      <c r="H4"/>
      <c r="I4" s="35"/>
      <c r="J4" s="35"/>
      <c r="K4" s="35"/>
      <c r="L4" s="35"/>
      <c r="M4" s="35"/>
      <c r="N4" s="35"/>
      <c r="O4" s="35"/>
      <c r="P4" s="35"/>
      <c r="Q4" s="35"/>
      <c r="R4" s="35"/>
      <c r="S4" s="35"/>
      <c r="T4" s="35"/>
      <c r="U4" s="35"/>
      <c r="V4"/>
      <c r="W4"/>
      <c r="X4" s="35"/>
      <c r="Y4" s="35"/>
      <c r="Z4" s="36"/>
      <c r="AA4" s="36"/>
      <c r="AB4" s="36"/>
      <c r="AC4" s="35"/>
      <c r="AD4" s="35"/>
      <c r="AE4"/>
      <c r="AF4"/>
    </row>
    <row r="5" spans="1:32" ht="15.75" hidden="1" x14ac:dyDescent="0.5">
      <c r="A5" s="33" t="s">
        <v>1</v>
      </c>
      <c r="B5" s="33" t="s">
        <v>2</v>
      </c>
      <c r="C5" s="33"/>
      <c r="D5" s="33"/>
      <c r="E5" s="33"/>
      <c r="F5" s="33"/>
      <c r="G5" s="33"/>
      <c r="H5" s="33"/>
      <c r="I5" s="33"/>
      <c r="J5" s="33"/>
      <c r="K5" s="33"/>
      <c r="L5" s="33"/>
      <c r="M5" s="33"/>
      <c r="N5" s="33"/>
      <c r="O5" s="33"/>
      <c r="P5" s="33"/>
      <c r="Q5" s="33"/>
      <c r="R5" s="33"/>
      <c r="S5" s="33"/>
      <c r="T5" s="33"/>
      <c r="U5" s="35"/>
      <c r="V5" s="35"/>
      <c r="W5" s="35"/>
      <c r="X5" s="35"/>
      <c r="Y5" s="35"/>
      <c r="Z5" s="36"/>
      <c r="AA5" s="36"/>
      <c r="AB5" s="36"/>
      <c r="AC5" s="35"/>
      <c r="AD5" s="35"/>
      <c r="AE5"/>
      <c r="AF5"/>
    </row>
    <row r="6" spans="1:32" ht="15.75" x14ac:dyDescent="0.5">
      <c r="A6" s="33" t="s">
        <v>3</v>
      </c>
      <c r="B6" s="86" t="s">
        <v>4</v>
      </c>
      <c r="C6" s="86" t="s">
        <v>5</v>
      </c>
      <c r="D6" s="86" t="s">
        <v>6</v>
      </c>
      <c r="E6" s="86" t="s">
        <v>7</v>
      </c>
      <c r="F6" s="86" t="s">
        <v>8</v>
      </c>
      <c r="G6" s="86" t="s">
        <v>9</v>
      </c>
      <c r="H6" s="86" t="s">
        <v>10</v>
      </c>
      <c r="I6" s="86" t="s">
        <v>11</v>
      </c>
      <c r="J6" s="35"/>
      <c r="K6" s="35"/>
      <c r="L6" s="35"/>
      <c r="M6" s="35"/>
      <c r="N6" s="35"/>
      <c r="O6" s="35"/>
      <c r="P6" s="35"/>
      <c r="Q6" s="35"/>
      <c r="R6" s="35"/>
      <c r="S6" s="35"/>
      <c r="T6" s="35"/>
      <c r="U6" s="35"/>
      <c r="V6" s="80" t="s">
        <v>3</v>
      </c>
      <c r="W6" s="81" t="s">
        <v>457</v>
      </c>
      <c r="X6" s="35"/>
      <c r="Y6" s="35"/>
      <c r="Z6" s="36"/>
      <c r="AA6" s="36"/>
      <c r="AB6" s="36"/>
      <c r="AC6" s="35"/>
      <c r="AD6" s="35"/>
      <c r="AE6"/>
      <c r="AF6"/>
    </row>
    <row r="7" spans="1:32" ht="15.75" x14ac:dyDescent="0.5">
      <c r="A7" s="82" t="s">
        <v>12</v>
      </c>
      <c r="B7" s="83"/>
      <c r="C7" s="83"/>
      <c r="D7" s="83"/>
      <c r="E7" s="83"/>
      <c r="F7" s="83"/>
      <c r="G7" s="83"/>
      <c r="H7" s="83"/>
      <c r="I7" s="83"/>
      <c r="J7" s="41"/>
      <c r="K7" s="41"/>
      <c r="L7" s="41"/>
      <c r="M7" s="41"/>
      <c r="N7" s="41"/>
      <c r="O7" s="41"/>
      <c r="P7" s="41"/>
      <c r="Q7" s="41"/>
      <c r="R7" s="41"/>
      <c r="S7" s="36"/>
      <c r="T7" s="36"/>
      <c r="U7" s="35"/>
      <c r="V7" s="88" t="s">
        <v>10</v>
      </c>
      <c r="W7" s="87">
        <v>1</v>
      </c>
      <c r="X7" s="35"/>
      <c r="Y7" s="35"/>
      <c r="Z7"/>
      <c r="AA7"/>
      <c r="AB7"/>
      <c r="AC7"/>
      <c r="AD7"/>
      <c r="AE7"/>
      <c r="AF7"/>
    </row>
    <row r="8" spans="1:32" ht="15.75" x14ac:dyDescent="0.5">
      <c r="A8" s="84" t="s">
        <v>98</v>
      </c>
      <c r="B8" s="83">
        <v>0</v>
      </c>
      <c r="C8" s="83">
        <v>0</v>
      </c>
      <c r="D8" s="83">
        <v>0</v>
      </c>
      <c r="E8" s="83">
        <v>0</v>
      </c>
      <c r="F8" s="83">
        <v>0</v>
      </c>
      <c r="G8" s="83">
        <v>0</v>
      </c>
      <c r="H8" s="83">
        <v>-1267.5</v>
      </c>
      <c r="I8" s="83">
        <v>-1267.5</v>
      </c>
      <c r="J8" s="41"/>
      <c r="K8" s="41"/>
      <c r="L8" s="41"/>
      <c r="M8" s="41"/>
      <c r="N8" s="41"/>
      <c r="O8" s="41"/>
      <c r="P8" s="41"/>
      <c r="Q8" s="41"/>
      <c r="R8" s="41"/>
      <c r="S8" s="36"/>
      <c r="T8" s="36"/>
      <c r="U8" s="35"/>
      <c r="V8"/>
      <c r="W8"/>
      <c r="X8" s="35"/>
      <c r="Y8" s="35"/>
      <c r="Z8"/>
      <c r="AA8"/>
      <c r="AB8"/>
      <c r="AC8"/>
      <c r="AD8"/>
      <c r="AE8"/>
      <c r="AF8"/>
    </row>
    <row r="9" spans="1:32" ht="15.75" x14ac:dyDescent="0.5">
      <c r="A9" s="85" t="s">
        <v>57</v>
      </c>
      <c r="B9" s="83">
        <v>0</v>
      </c>
      <c r="C9" s="83">
        <v>0</v>
      </c>
      <c r="D9" s="83">
        <v>0</v>
      </c>
      <c r="E9" s="83">
        <v>0</v>
      </c>
      <c r="F9" s="83">
        <v>0</v>
      </c>
      <c r="G9" s="83">
        <v>0</v>
      </c>
      <c r="H9" s="83">
        <v>-1267.5</v>
      </c>
      <c r="I9" s="83">
        <v>-1267.5</v>
      </c>
      <c r="J9" s="41"/>
      <c r="K9" s="41"/>
      <c r="L9" s="41"/>
      <c r="M9" s="41"/>
      <c r="N9" s="41"/>
      <c r="O9" s="41"/>
      <c r="P9" s="41"/>
      <c r="Q9" s="41"/>
      <c r="R9" s="41"/>
      <c r="S9" s="36"/>
      <c r="T9" s="36"/>
      <c r="U9" s="35"/>
      <c r="V9"/>
      <c r="W9"/>
      <c r="X9" s="35"/>
      <c r="Y9" s="35"/>
      <c r="Z9"/>
      <c r="AA9"/>
      <c r="AB9"/>
      <c r="AC9"/>
      <c r="AD9"/>
      <c r="AE9"/>
      <c r="AF9"/>
    </row>
    <row r="10" spans="1:32" ht="15.75" x14ac:dyDescent="0.5">
      <c r="A10" s="84" t="s">
        <v>99</v>
      </c>
      <c r="B10" s="83">
        <v>0</v>
      </c>
      <c r="C10" s="83">
        <v>0</v>
      </c>
      <c r="D10" s="83">
        <v>0</v>
      </c>
      <c r="E10" s="83">
        <v>0</v>
      </c>
      <c r="F10" s="83">
        <v>0</v>
      </c>
      <c r="G10" s="83">
        <v>0</v>
      </c>
      <c r="H10" s="83">
        <v>-3626.88</v>
      </c>
      <c r="I10" s="83">
        <v>-3626.88</v>
      </c>
      <c r="J10" s="41"/>
      <c r="K10" s="41"/>
      <c r="L10" s="41"/>
      <c r="M10" s="41"/>
      <c r="N10" s="41"/>
      <c r="O10" s="41"/>
      <c r="P10" s="41"/>
      <c r="Q10" s="41"/>
      <c r="R10" s="41"/>
      <c r="S10" s="36"/>
      <c r="T10" s="36"/>
      <c r="U10" s="35"/>
      <c r="V10"/>
      <c r="W10"/>
      <c r="X10" s="35"/>
      <c r="Y10" s="35"/>
      <c r="Z10"/>
      <c r="AA10"/>
      <c r="AB10"/>
      <c r="AC10"/>
      <c r="AD10"/>
      <c r="AE10"/>
      <c r="AF10"/>
    </row>
    <row r="11" spans="1:32" ht="15.75" x14ac:dyDescent="0.5">
      <c r="A11" s="85" t="s">
        <v>52</v>
      </c>
      <c r="B11" s="83">
        <v>0</v>
      </c>
      <c r="C11" s="83">
        <v>0</v>
      </c>
      <c r="D11" s="83">
        <v>0</v>
      </c>
      <c r="E11" s="83">
        <v>0</v>
      </c>
      <c r="F11" s="83">
        <v>0</v>
      </c>
      <c r="G11" s="83">
        <v>0</v>
      </c>
      <c r="H11" s="83">
        <v>-1694</v>
      </c>
      <c r="I11" s="83">
        <v>-1694</v>
      </c>
      <c r="J11" s="41"/>
      <c r="K11" s="41"/>
      <c r="L11" s="41"/>
      <c r="M11" s="41"/>
      <c r="N11" s="41"/>
      <c r="O11" s="41"/>
      <c r="P11" s="41"/>
      <c r="Q11" s="41"/>
      <c r="R11" s="41"/>
      <c r="S11" s="36"/>
      <c r="T11" s="36"/>
      <c r="U11" s="35"/>
      <c r="V11"/>
      <c r="W11"/>
      <c r="X11" s="35"/>
      <c r="Y11" s="35"/>
      <c r="Z11"/>
      <c r="AA11"/>
      <c r="AB11"/>
      <c r="AC11"/>
      <c r="AD11"/>
      <c r="AE11"/>
      <c r="AF11"/>
    </row>
    <row r="12" spans="1:32" ht="15.75" x14ac:dyDescent="0.5">
      <c r="A12" s="85" t="s">
        <v>55</v>
      </c>
      <c r="B12" s="83">
        <v>0</v>
      </c>
      <c r="C12" s="83">
        <v>0</v>
      </c>
      <c r="D12" s="83">
        <v>0</v>
      </c>
      <c r="E12" s="83">
        <v>0</v>
      </c>
      <c r="F12" s="83">
        <v>0</v>
      </c>
      <c r="G12" s="83">
        <v>0</v>
      </c>
      <c r="H12" s="83">
        <v>-961</v>
      </c>
      <c r="I12" s="83">
        <v>-961</v>
      </c>
      <c r="J12" s="41"/>
      <c r="K12" s="41"/>
      <c r="L12" s="41"/>
      <c r="M12" s="41"/>
      <c r="N12" s="41"/>
      <c r="O12" s="41"/>
      <c r="P12" s="41"/>
      <c r="Q12" s="41"/>
      <c r="R12" s="41"/>
      <c r="S12" s="36"/>
      <c r="T12" s="36"/>
      <c r="U12" s="35"/>
      <c r="V12"/>
      <c r="W12"/>
      <c r="X12" s="35"/>
      <c r="Y12" s="35"/>
      <c r="Z12"/>
      <c r="AA12"/>
      <c r="AB12"/>
      <c r="AC12"/>
      <c r="AD12"/>
      <c r="AE12"/>
      <c r="AF12"/>
    </row>
    <row r="13" spans="1:32" ht="15.75" x14ac:dyDescent="0.5">
      <c r="A13" s="85" t="s">
        <v>59</v>
      </c>
      <c r="B13" s="83">
        <v>0</v>
      </c>
      <c r="C13" s="83">
        <v>0</v>
      </c>
      <c r="D13" s="83">
        <v>0</v>
      </c>
      <c r="E13" s="83">
        <v>0</v>
      </c>
      <c r="F13" s="83">
        <v>0</v>
      </c>
      <c r="G13" s="83">
        <v>0</v>
      </c>
      <c r="H13" s="83">
        <v>-1096.8800000000001</v>
      </c>
      <c r="I13" s="83">
        <v>-1096.8800000000001</v>
      </c>
      <c r="J13" s="41"/>
      <c r="K13" s="41"/>
      <c r="L13" s="41"/>
      <c r="M13" s="41"/>
      <c r="N13" s="41"/>
      <c r="O13" s="41"/>
      <c r="P13" s="41"/>
      <c r="Q13" s="41"/>
      <c r="R13" s="41"/>
      <c r="S13" s="36"/>
      <c r="T13" s="36"/>
      <c r="U13" s="35"/>
      <c r="V13"/>
      <c r="W13"/>
      <c r="X13" s="35"/>
      <c r="Y13" s="35"/>
      <c r="Z13"/>
      <c r="AA13"/>
      <c r="AB13"/>
      <c r="AC13"/>
      <c r="AD13"/>
      <c r="AE13"/>
      <c r="AF13"/>
    </row>
    <row r="14" spans="1:32" ht="15.75" x14ac:dyDescent="0.5">
      <c r="A14" s="85" t="s">
        <v>464</v>
      </c>
      <c r="B14" s="83">
        <v>0</v>
      </c>
      <c r="C14" s="83">
        <v>0</v>
      </c>
      <c r="D14" s="83">
        <v>0</v>
      </c>
      <c r="E14" s="83">
        <v>0</v>
      </c>
      <c r="F14" s="83">
        <v>0</v>
      </c>
      <c r="G14" s="83">
        <v>0</v>
      </c>
      <c r="H14" s="83">
        <v>125</v>
      </c>
      <c r="I14" s="83">
        <v>125</v>
      </c>
      <c r="J14" s="41"/>
      <c r="K14" s="41"/>
      <c r="L14" s="41"/>
      <c r="M14" s="41"/>
      <c r="N14" s="41"/>
      <c r="O14" s="41"/>
      <c r="P14" s="41"/>
      <c r="Q14" s="41"/>
      <c r="R14" s="41"/>
      <c r="S14" s="36"/>
      <c r="T14" s="36"/>
      <c r="U14" s="35"/>
      <c r="V14" s="35"/>
      <c r="W14" s="35"/>
      <c r="X14" s="35"/>
      <c r="Y14" s="35"/>
      <c r="Z14"/>
      <c r="AA14"/>
      <c r="AB14"/>
      <c r="AC14"/>
      <c r="AD14"/>
      <c r="AE14"/>
      <c r="AF14"/>
    </row>
    <row r="15" spans="1:32" ht="15.75" x14ac:dyDescent="0.5">
      <c r="A15" s="84" t="s">
        <v>100</v>
      </c>
      <c r="B15" s="83">
        <v>0</v>
      </c>
      <c r="C15" s="83">
        <v>0</v>
      </c>
      <c r="D15" s="83">
        <v>0</v>
      </c>
      <c r="E15" s="83">
        <v>0</v>
      </c>
      <c r="F15" s="83">
        <v>0</v>
      </c>
      <c r="G15" s="83">
        <v>0</v>
      </c>
      <c r="H15" s="83">
        <v>-4273.5</v>
      </c>
      <c r="I15" s="83">
        <v>-4273.5</v>
      </c>
      <c r="J15" s="41"/>
      <c r="K15" s="41"/>
      <c r="L15" s="41"/>
      <c r="M15" s="41"/>
      <c r="N15" s="41"/>
      <c r="O15" s="41"/>
      <c r="P15" s="41"/>
      <c r="Q15" s="41"/>
      <c r="R15" s="41"/>
      <c r="S15" s="36"/>
      <c r="T15" s="36"/>
      <c r="U15" s="35"/>
      <c r="V15" s="35"/>
      <c r="W15" s="35"/>
      <c r="X15" s="35"/>
      <c r="Y15" s="35"/>
      <c r="Z15"/>
      <c r="AA15"/>
      <c r="AB15"/>
      <c r="AC15"/>
      <c r="AD15"/>
      <c r="AE15"/>
      <c r="AF15"/>
    </row>
    <row r="16" spans="1:32" ht="15.75" x14ac:dyDescent="0.5">
      <c r="A16" s="85" t="s">
        <v>54</v>
      </c>
      <c r="B16" s="83">
        <v>0</v>
      </c>
      <c r="C16" s="83">
        <v>0</v>
      </c>
      <c r="D16" s="83">
        <v>0</v>
      </c>
      <c r="E16" s="83">
        <v>0</v>
      </c>
      <c r="F16" s="83">
        <v>0</v>
      </c>
      <c r="G16" s="83">
        <v>0</v>
      </c>
      <c r="H16" s="83">
        <v>-864.9</v>
      </c>
      <c r="I16" s="83">
        <v>-864.9</v>
      </c>
      <c r="J16" s="41"/>
      <c r="K16" s="41"/>
      <c r="L16" s="41"/>
      <c r="M16" s="41"/>
      <c r="N16" s="41"/>
      <c r="O16" s="41"/>
      <c r="P16" s="41"/>
      <c r="Q16" s="41"/>
      <c r="R16" s="41"/>
      <c r="S16" s="36"/>
      <c r="T16" s="36"/>
      <c r="U16" s="35"/>
      <c r="V16" s="35"/>
      <c r="W16" s="35"/>
      <c r="X16" s="35"/>
      <c r="Y16" s="35"/>
      <c r="Z16"/>
      <c r="AA16"/>
      <c r="AB16"/>
      <c r="AC16"/>
      <c r="AD16"/>
      <c r="AE16"/>
      <c r="AF16"/>
    </row>
    <row r="17" spans="1:32" ht="15.75" x14ac:dyDescent="0.5">
      <c r="A17" s="85" t="s">
        <v>60</v>
      </c>
      <c r="B17" s="83">
        <v>0</v>
      </c>
      <c r="C17" s="83">
        <v>0</v>
      </c>
      <c r="D17" s="83">
        <v>0</v>
      </c>
      <c r="E17" s="83">
        <v>0</v>
      </c>
      <c r="F17" s="83">
        <v>0</v>
      </c>
      <c r="G17" s="83">
        <v>0</v>
      </c>
      <c r="H17" s="83">
        <v>-444.8</v>
      </c>
      <c r="I17" s="83">
        <v>-444.8</v>
      </c>
      <c r="J17" s="41"/>
      <c r="K17" s="41"/>
      <c r="L17" s="41"/>
      <c r="M17" s="41"/>
      <c r="N17" s="41"/>
      <c r="O17" s="41"/>
      <c r="P17" s="41"/>
      <c r="Q17" s="41"/>
      <c r="R17" s="41"/>
      <c r="S17" s="36"/>
      <c r="T17" s="36"/>
      <c r="U17" s="35"/>
      <c r="V17" s="35"/>
      <c r="W17" s="35"/>
      <c r="X17" s="35"/>
      <c r="Y17" s="35"/>
      <c r="Z17"/>
      <c r="AA17"/>
      <c r="AB17"/>
      <c r="AC17"/>
      <c r="AD17"/>
      <c r="AE17"/>
      <c r="AF17"/>
    </row>
    <row r="18" spans="1:32" ht="15.75" x14ac:dyDescent="0.5">
      <c r="A18" s="85" t="s">
        <v>63</v>
      </c>
      <c r="B18" s="83">
        <v>0</v>
      </c>
      <c r="C18" s="83">
        <v>0</v>
      </c>
      <c r="D18" s="83">
        <v>0</v>
      </c>
      <c r="E18" s="83">
        <v>0</v>
      </c>
      <c r="F18" s="83">
        <v>0</v>
      </c>
      <c r="G18" s="83">
        <v>0</v>
      </c>
      <c r="H18" s="83">
        <v>-768.8</v>
      </c>
      <c r="I18" s="83">
        <v>-768.8</v>
      </c>
      <c r="J18" s="41"/>
      <c r="K18" s="41"/>
      <c r="L18" s="41"/>
      <c r="M18" s="41"/>
      <c r="N18" s="41"/>
      <c r="O18" s="41"/>
      <c r="P18" s="41"/>
      <c r="Q18" s="41"/>
      <c r="R18" s="41"/>
      <c r="S18" s="36"/>
      <c r="T18" s="36"/>
      <c r="U18" s="35"/>
      <c r="V18" s="80" t="s">
        <v>3</v>
      </c>
      <c r="W18" s="81" t="s">
        <v>467</v>
      </c>
      <c r="X18"/>
      <c r="Y18" s="35"/>
      <c r="Z18"/>
      <c r="AA18"/>
      <c r="AB18"/>
      <c r="AC18"/>
      <c r="AD18"/>
      <c r="AE18"/>
      <c r="AF18"/>
    </row>
    <row r="19" spans="1:32" ht="15.75" x14ac:dyDescent="0.5">
      <c r="A19" s="85" t="s">
        <v>64</v>
      </c>
      <c r="B19" s="83">
        <v>0</v>
      </c>
      <c r="C19" s="83">
        <v>0</v>
      </c>
      <c r="D19" s="83">
        <v>0</v>
      </c>
      <c r="E19" s="83">
        <v>0</v>
      </c>
      <c r="F19" s="83">
        <v>0</v>
      </c>
      <c r="G19" s="83">
        <v>0</v>
      </c>
      <c r="H19" s="83">
        <v>-2195</v>
      </c>
      <c r="I19" s="83">
        <v>-2195</v>
      </c>
      <c r="J19" s="41"/>
      <c r="K19" s="41"/>
      <c r="L19" s="41"/>
      <c r="M19" s="41"/>
      <c r="N19" s="41"/>
      <c r="O19" s="41"/>
      <c r="P19" s="41"/>
      <c r="Q19" s="41"/>
      <c r="R19" s="41"/>
      <c r="S19" s="36"/>
      <c r="T19" s="36"/>
      <c r="U19" s="35"/>
      <c r="V19" s="82" t="s">
        <v>101</v>
      </c>
      <c r="W19" s="83">
        <v>13921.13</v>
      </c>
      <c r="X19"/>
      <c r="Y19" s="35"/>
      <c r="Z19"/>
      <c r="AA19"/>
      <c r="AB19"/>
      <c r="AC19"/>
      <c r="AD19"/>
      <c r="AE19"/>
      <c r="AF19"/>
    </row>
    <row r="20" spans="1:32" ht="15.75" x14ac:dyDescent="0.5">
      <c r="A20" s="84" t="s">
        <v>101</v>
      </c>
      <c r="B20" s="83">
        <v>0</v>
      </c>
      <c r="C20" s="83">
        <v>0</v>
      </c>
      <c r="D20" s="83">
        <v>0</v>
      </c>
      <c r="E20" s="83">
        <v>0</v>
      </c>
      <c r="F20" s="83">
        <v>0</v>
      </c>
      <c r="G20" s="83">
        <v>0</v>
      </c>
      <c r="H20" s="83">
        <v>-13921.13</v>
      </c>
      <c r="I20" s="83">
        <v>-13921.13</v>
      </c>
      <c r="J20" s="41"/>
      <c r="K20" s="41"/>
      <c r="L20" s="41"/>
      <c r="M20" s="41"/>
      <c r="N20" s="41"/>
      <c r="O20" s="41"/>
      <c r="P20" s="41"/>
      <c r="Q20" s="41"/>
      <c r="R20" s="41"/>
      <c r="S20" s="36"/>
      <c r="T20" s="36"/>
      <c r="U20" s="35"/>
      <c r="V20" s="82" t="s">
        <v>102</v>
      </c>
      <c r="W20" s="83">
        <v>13217.880000000001</v>
      </c>
      <c r="X20"/>
      <c r="Y20" s="35"/>
      <c r="Z20"/>
      <c r="AA20"/>
      <c r="AB20"/>
      <c r="AC20"/>
      <c r="AD20"/>
      <c r="AE20"/>
      <c r="AF20"/>
    </row>
    <row r="21" spans="1:32" ht="15.75" x14ac:dyDescent="0.5">
      <c r="A21" s="85" t="s">
        <v>53</v>
      </c>
      <c r="B21" s="83">
        <v>0</v>
      </c>
      <c r="C21" s="83">
        <v>0</v>
      </c>
      <c r="D21" s="83">
        <v>0</v>
      </c>
      <c r="E21" s="83">
        <v>0</v>
      </c>
      <c r="F21" s="83">
        <v>0</v>
      </c>
      <c r="G21" s="83">
        <v>0</v>
      </c>
      <c r="H21" s="83">
        <v>-2460</v>
      </c>
      <c r="I21" s="83">
        <v>-2460</v>
      </c>
      <c r="J21"/>
      <c r="K21"/>
      <c r="L21"/>
      <c r="M21"/>
      <c r="N21"/>
      <c r="O21"/>
      <c r="P21"/>
      <c r="Q21"/>
      <c r="R21"/>
      <c r="S21" s="36"/>
      <c r="T21" s="36"/>
      <c r="U21" s="35"/>
      <c r="V21" s="82" t="s">
        <v>100</v>
      </c>
      <c r="W21" s="83">
        <v>4273.5</v>
      </c>
      <c r="X21"/>
      <c r="Y21" s="35"/>
      <c r="Z21"/>
      <c r="AA21"/>
      <c r="AB21"/>
      <c r="AC21"/>
      <c r="AD21"/>
      <c r="AE21"/>
      <c r="AF21"/>
    </row>
    <row r="22" spans="1:32" ht="15.75" x14ac:dyDescent="0.5">
      <c r="A22" s="85" t="s">
        <v>61</v>
      </c>
      <c r="B22" s="83">
        <v>0</v>
      </c>
      <c r="C22" s="83">
        <v>0</v>
      </c>
      <c r="D22" s="83">
        <v>0</v>
      </c>
      <c r="E22" s="83">
        <v>0</v>
      </c>
      <c r="F22" s="83">
        <v>0</v>
      </c>
      <c r="G22" s="83">
        <v>0</v>
      </c>
      <c r="H22" s="83">
        <v>-10608</v>
      </c>
      <c r="I22" s="83">
        <v>-10608</v>
      </c>
      <c r="J22"/>
      <c r="K22"/>
      <c r="L22"/>
      <c r="M22"/>
      <c r="N22"/>
      <c r="O22"/>
      <c r="P22"/>
      <c r="Q22"/>
      <c r="R22"/>
      <c r="S22" s="36"/>
      <c r="T22" s="36"/>
      <c r="U22" s="35"/>
      <c r="V22" s="82" t="s">
        <v>99</v>
      </c>
      <c r="W22" s="83">
        <v>3626.88</v>
      </c>
      <c r="X22"/>
      <c r="Y22" s="35"/>
      <c r="Z22"/>
      <c r="AA22"/>
      <c r="AB22"/>
      <c r="AC22"/>
      <c r="AD22"/>
      <c r="AE22"/>
      <c r="AF22"/>
    </row>
    <row r="23" spans="1:32" ht="15.75" x14ac:dyDescent="0.5">
      <c r="A23" s="85" t="s">
        <v>62</v>
      </c>
      <c r="B23" s="83">
        <v>0</v>
      </c>
      <c r="C23" s="83">
        <v>0</v>
      </c>
      <c r="D23" s="83">
        <v>0</v>
      </c>
      <c r="E23" s="83">
        <v>0</v>
      </c>
      <c r="F23" s="83">
        <v>0</v>
      </c>
      <c r="G23" s="83">
        <v>0</v>
      </c>
      <c r="H23" s="83">
        <v>-853.13</v>
      </c>
      <c r="I23" s="83">
        <v>-853.13</v>
      </c>
      <c r="J23"/>
      <c r="K23"/>
      <c r="L23"/>
      <c r="M23"/>
      <c r="N23"/>
      <c r="O23"/>
      <c r="P23"/>
      <c r="Q23"/>
      <c r="R23"/>
      <c r="S23" s="36"/>
      <c r="T23" s="36"/>
      <c r="U23" s="35"/>
      <c r="V23" s="82" t="s">
        <v>98</v>
      </c>
      <c r="W23" s="83">
        <v>1267.5</v>
      </c>
      <c r="X23"/>
      <c r="Y23" s="35"/>
      <c r="Z23"/>
      <c r="AA23"/>
      <c r="AB23"/>
      <c r="AC23"/>
      <c r="AD23"/>
      <c r="AE23"/>
      <c r="AF23"/>
    </row>
    <row r="24" spans="1:32" ht="15.75" x14ac:dyDescent="0.5">
      <c r="A24" s="84" t="s">
        <v>102</v>
      </c>
      <c r="B24" s="83">
        <v>0</v>
      </c>
      <c r="C24" s="83">
        <v>0</v>
      </c>
      <c r="D24" s="83">
        <v>0</v>
      </c>
      <c r="E24" s="83">
        <v>0</v>
      </c>
      <c r="F24" s="83">
        <v>0</v>
      </c>
      <c r="G24" s="83">
        <v>0</v>
      </c>
      <c r="H24" s="83">
        <v>-13217.880000000001</v>
      </c>
      <c r="I24" s="83">
        <v>-13217.880000000001</v>
      </c>
      <c r="J24"/>
      <c r="K24"/>
      <c r="L24"/>
      <c r="M24"/>
      <c r="N24"/>
      <c r="O24"/>
      <c r="P24"/>
      <c r="Q24"/>
      <c r="R24"/>
      <c r="S24" s="36"/>
      <c r="T24" s="36"/>
      <c r="U24" s="35"/>
      <c r="V24"/>
      <c r="W24"/>
      <c r="X24" s="35"/>
      <c r="Y24" s="35"/>
      <c r="Z24"/>
      <c r="AA24"/>
      <c r="AB24"/>
      <c r="AC24"/>
      <c r="AD24"/>
      <c r="AE24"/>
      <c r="AF24"/>
    </row>
    <row r="25" spans="1:32" ht="15.75" x14ac:dyDescent="0.5">
      <c r="A25" s="85" t="s">
        <v>56</v>
      </c>
      <c r="B25" s="83">
        <v>0</v>
      </c>
      <c r="C25" s="83">
        <v>0</v>
      </c>
      <c r="D25" s="83">
        <v>0</v>
      </c>
      <c r="E25" s="83">
        <v>0</v>
      </c>
      <c r="F25" s="83">
        <v>0</v>
      </c>
      <c r="G25" s="83">
        <v>0</v>
      </c>
      <c r="H25" s="83">
        <v>-1819.38</v>
      </c>
      <c r="I25" s="83">
        <v>-1819.38</v>
      </c>
      <c r="J25"/>
      <c r="K25"/>
      <c r="L25"/>
      <c r="M25"/>
      <c r="N25"/>
      <c r="O25"/>
      <c r="P25"/>
      <c r="Q25"/>
      <c r="R25"/>
      <c r="S25" s="36"/>
      <c r="T25" s="36"/>
      <c r="U25" s="35"/>
      <c r="V25"/>
      <c r="W25"/>
      <c r="X25" s="35"/>
      <c r="Y25" s="35"/>
      <c r="Z25"/>
      <c r="AA25"/>
      <c r="AB25"/>
      <c r="AC25"/>
      <c r="AD25"/>
      <c r="AE25"/>
      <c r="AF25"/>
    </row>
    <row r="26" spans="1:32" ht="15.75" x14ac:dyDescent="0.5">
      <c r="A26" s="85" t="s">
        <v>58</v>
      </c>
      <c r="B26" s="83">
        <v>0</v>
      </c>
      <c r="C26" s="83">
        <v>0</v>
      </c>
      <c r="D26" s="83">
        <v>0</v>
      </c>
      <c r="E26" s="83">
        <v>0</v>
      </c>
      <c r="F26" s="83">
        <v>0</v>
      </c>
      <c r="G26" s="83">
        <v>0</v>
      </c>
      <c r="H26" s="83">
        <v>-11398.5</v>
      </c>
      <c r="I26" s="83">
        <v>-11398.5</v>
      </c>
      <c r="J26"/>
      <c r="K26"/>
      <c r="L26"/>
      <c r="M26"/>
      <c r="N26"/>
      <c r="O26"/>
      <c r="P26"/>
      <c r="Q26"/>
      <c r="R26"/>
      <c r="S26" s="36"/>
      <c r="T26" s="36"/>
      <c r="U26" s="35"/>
      <c r="V26"/>
      <c r="W26"/>
      <c r="X26" s="35"/>
      <c r="Y26" s="35"/>
      <c r="Z26"/>
      <c r="AA26"/>
      <c r="AB26"/>
      <c r="AC26"/>
      <c r="AD26"/>
      <c r="AE26"/>
      <c r="AF26"/>
    </row>
    <row r="27" spans="1:32" ht="15.75" x14ac:dyDescent="0.5">
      <c r="A27" s="82" t="s">
        <v>13</v>
      </c>
      <c r="B27" s="83">
        <v>0</v>
      </c>
      <c r="C27" s="83">
        <v>0</v>
      </c>
      <c r="D27" s="83">
        <v>0</v>
      </c>
      <c r="E27" s="83">
        <v>0</v>
      </c>
      <c r="F27" s="83">
        <v>0</v>
      </c>
      <c r="G27" s="83">
        <v>0</v>
      </c>
      <c r="H27" s="83">
        <v>-36306.89</v>
      </c>
      <c r="I27" s="83">
        <v>-36306.89</v>
      </c>
      <c r="J27"/>
      <c r="K27"/>
      <c r="L27"/>
      <c r="M27"/>
      <c r="N27"/>
      <c r="O27"/>
      <c r="P27"/>
      <c r="Q27"/>
      <c r="R27"/>
      <c r="S27" s="36"/>
      <c r="T27" s="36"/>
      <c r="U27" s="35"/>
      <c r="V27"/>
      <c r="W27"/>
      <c r="X27" s="35"/>
      <c r="Y27" s="35"/>
      <c r="Z27"/>
      <c r="AA27"/>
      <c r="AB27"/>
      <c r="AC27"/>
      <c r="AD27"/>
      <c r="AE27"/>
      <c r="AF27"/>
    </row>
    <row r="28" spans="1:32" ht="15.75" x14ac:dyDescent="0.5">
      <c r="A28" s="82" t="s">
        <v>14</v>
      </c>
      <c r="B28" s="83">
        <v>0</v>
      </c>
      <c r="C28" s="83">
        <v>0</v>
      </c>
      <c r="D28" s="83">
        <v>0</v>
      </c>
      <c r="E28" s="83">
        <v>0</v>
      </c>
      <c r="F28" s="83">
        <v>0</v>
      </c>
      <c r="G28" s="83">
        <v>0</v>
      </c>
      <c r="H28" s="83">
        <v>14</v>
      </c>
      <c r="I28" s="83">
        <v>14</v>
      </c>
      <c r="J28"/>
      <c r="K28"/>
      <c r="L28"/>
      <c r="M28"/>
      <c r="N28"/>
      <c r="O28"/>
      <c r="P28"/>
      <c r="Q28"/>
      <c r="R28"/>
      <c r="S28" s="36"/>
      <c r="T28" s="36"/>
      <c r="U28" s="35"/>
      <c r="V28"/>
      <c r="W28"/>
      <c r="X28" s="35"/>
      <c r="Y28" s="35"/>
      <c r="Z28"/>
      <c r="AA28"/>
      <c r="AB28"/>
      <c r="AC28"/>
      <c r="AD28"/>
      <c r="AE28"/>
      <c r="AF28"/>
    </row>
    <row r="29" spans="1:32" ht="15.75" x14ac:dyDescent="0.5">
      <c r="A29" s="82" t="s">
        <v>15</v>
      </c>
      <c r="B29" s="83">
        <v>0</v>
      </c>
      <c r="C29" s="83">
        <v>0</v>
      </c>
      <c r="D29" s="83">
        <v>0</v>
      </c>
      <c r="E29" s="83">
        <v>0</v>
      </c>
      <c r="F29" s="83">
        <v>0</v>
      </c>
      <c r="G29" s="83">
        <v>0</v>
      </c>
      <c r="H29" s="83">
        <v>-2593.3492857142855</v>
      </c>
      <c r="I29" s="83">
        <v>-2593.3492857142855</v>
      </c>
      <c r="J29"/>
      <c r="K29"/>
      <c r="L29"/>
      <c r="M29"/>
      <c r="N29"/>
      <c r="O29"/>
      <c r="P29"/>
      <c r="Q29"/>
      <c r="R29"/>
      <c r="S29" s="36"/>
      <c r="T29" s="36"/>
      <c r="U29" s="35"/>
      <c r="V29" s="35"/>
      <c r="W29" s="35"/>
      <c r="X29" s="35"/>
      <c r="Y29" s="35"/>
      <c r="Z29"/>
      <c r="AA29"/>
      <c r="AB29"/>
      <c r="AC29"/>
      <c r="AD29"/>
      <c r="AE29"/>
      <c r="AF29"/>
    </row>
    <row r="30" spans="1:32" ht="15.75" x14ac:dyDescent="0.5">
      <c r="A30"/>
      <c r="B30"/>
      <c r="C30"/>
      <c r="D30"/>
      <c r="E30"/>
      <c r="F30"/>
      <c r="G30"/>
      <c r="H30"/>
      <c r="I30"/>
      <c r="J30"/>
      <c r="K30"/>
      <c r="L30"/>
      <c r="M30"/>
      <c r="N30"/>
      <c r="O30"/>
      <c r="P30"/>
      <c r="Q30"/>
      <c r="R30"/>
      <c r="S30" s="36"/>
      <c r="T30" s="36"/>
      <c r="U30" s="35"/>
      <c r="V30" s="35"/>
      <c r="W30" s="35"/>
      <c r="X30" s="35"/>
      <c r="Y30" s="35"/>
      <c r="Z30"/>
      <c r="AA30"/>
      <c r="AB30"/>
      <c r="AC30"/>
      <c r="AD30"/>
      <c r="AE30"/>
      <c r="AF30"/>
    </row>
    <row r="31" spans="1:32" ht="15.75" x14ac:dyDescent="0.5">
      <c r="A31"/>
      <c r="B31"/>
      <c r="C31"/>
      <c r="D31"/>
      <c r="E31"/>
      <c r="F31"/>
      <c r="G31"/>
      <c r="H31"/>
      <c r="I31"/>
      <c r="J31"/>
      <c r="K31"/>
      <c r="L31"/>
      <c r="M31"/>
      <c r="N31"/>
      <c r="O31"/>
      <c r="P31"/>
      <c r="Q31"/>
      <c r="R31"/>
      <c r="S31" s="36"/>
      <c r="T31" s="36"/>
      <c r="U31" s="35"/>
      <c r="V31" s="80" t="s">
        <v>96</v>
      </c>
      <c r="W31" s="81" t="s">
        <v>458</v>
      </c>
      <c r="Z31"/>
      <c r="AA31"/>
      <c r="AB31"/>
      <c r="AC31"/>
      <c r="AD31"/>
      <c r="AE31"/>
      <c r="AF31"/>
    </row>
    <row r="32" spans="1:32" ht="15.75" x14ac:dyDescent="0.5">
      <c r="A32"/>
      <c r="B32"/>
      <c r="C32"/>
      <c r="D32"/>
      <c r="E32"/>
      <c r="F32"/>
      <c r="G32"/>
      <c r="H32"/>
      <c r="I32"/>
      <c r="J32"/>
      <c r="K32"/>
      <c r="L32"/>
      <c r="M32"/>
      <c r="N32"/>
      <c r="O32"/>
      <c r="P32"/>
      <c r="Q32"/>
      <c r="R32"/>
      <c r="S32"/>
      <c r="T32"/>
      <c r="U32" s="35"/>
      <c r="V32" s="36"/>
      <c r="W32" s="36"/>
      <c r="Z32"/>
      <c r="AA32"/>
      <c r="AB32"/>
      <c r="AC32"/>
      <c r="AD32"/>
      <c r="AE32"/>
      <c r="AF32"/>
    </row>
    <row r="33" spans="1:32" ht="15.75" x14ac:dyDescent="0.5">
      <c r="A33"/>
      <c r="B33"/>
      <c r="C33"/>
      <c r="D33"/>
      <c r="E33"/>
      <c r="F33"/>
      <c r="G33"/>
      <c r="H33"/>
      <c r="I33"/>
      <c r="J33"/>
      <c r="K33"/>
      <c r="L33"/>
      <c r="M33"/>
      <c r="N33"/>
      <c r="O33"/>
      <c r="P33"/>
      <c r="Q33"/>
      <c r="R33"/>
      <c r="S33"/>
      <c r="T33"/>
      <c r="U33" s="35"/>
      <c r="V33" s="80" t="s">
        <v>3</v>
      </c>
      <c r="W33" s="81" t="s">
        <v>467</v>
      </c>
      <c r="Z33"/>
      <c r="AA33"/>
      <c r="AB33"/>
      <c r="AC33"/>
      <c r="AD33"/>
      <c r="AE33"/>
      <c r="AF33"/>
    </row>
    <row r="34" spans="1:32" ht="15.75" x14ac:dyDescent="0.5">
      <c r="A34"/>
      <c r="B34"/>
      <c r="C34"/>
      <c r="D34"/>
      <c r="E34"/>
      <c r="F34"/>
      <c r="G34"/>
      <c r="H34"/>
      <c r="I34"/>
      <c r="J34"/>
      <c r="K34"/>
      <c r="L34"/>
      <c r="M34"/>
      <c r="N34"/>
      <c r="O34"/>
      <c r="P34"/>
      <c r="Q34"/>
      <c r="R34"/>
      <c r="S34"/>
      <c r="T34"/>
      <c r="U34" s="35"/>
      <c r="V34" s="82" t="s">
        <v>101</v>
      </c>
      <c r="W34" s="83">
        <v>13921.13</v>
      </c>
      <c r="Z34"/>
      <c r="AA34"/>
      <c r="AB34"/>
      <c r="AC34"/>
      <c r="AD34"/>
      <c r="AE34"/>
      <c r="AF34"/>
    </row>
    <row r="35" spans="1:32" ht="15.75" x14ac:dyDescent="0.5">
      <c r="A35"/>
      <c r="B35"/>
      <c r="C35"/>
      <c r="D35"/>
      <c r="E35"/>
      <c r="F35"/>
      <c r="G35"/>
      <c r="H35"/>
      <c r="I35"/>
      <c r="J35"/>
      <c r="K35"/>
      <c r="L35"/>
      <c r="M35"/>
      <c r="N35"/>
      <c r="O35"/>
      <c r="P35"/>
      <c r="Q35"/>
      <c r="R35"/>
      <c r="S35"/>
      <c r="T35"/>
      <c r="U35" s="35"/>
      <c r="V35" s="82" t="s">
        <v>102</v>
      </c>
      <c r="W35" s="83">
        <v>13217.880000000001</v>
      </c>
      <c r="Z35"/>
      <c r="AA35"/>
      <c r="AB35"/>
      <c r="AC35"/>
      <c r="AD35"/>
      <c r="AE35"/>
      <c r="AF35"/>
    </row>
    <row r="36" spans="1:32" ht="15.75" x14ac:dyDescent="0.5">
      <c r="A36"/>
      <c r="B36"/>
      <c r="C36"/>
      <c r="D36"/>
      <c r="E36"/>
      <c r="F36"/>
      <c r="G36"/>
      <c r="H36"/>
      <c r="I36"/>
      <c r="J36"/>
      <c r="K36"/>
      <c r="L36"/>
      <c r="M36"/>
      <c r="N36"/>
      <c r="O36"/>
      <c r="P36"/>
      <c r="Q36"/>
      <c r="R36"/>
      <c r="S36"/>
      <c r="T36"/>
      <c r="U36" s="35"/>
      <c r="V36" s="82" t="s">
        <v>100</v>
      </c>
      <c r="W36" s="83">
        <v>4273.5</v>
      </c>
      <c r="Z36"/>
      <c r="AA36"/>
      <c r="AB36"/>
      <c r="AC36"/>
      <c r="AD36"/>
      <c r="AE36"/>
      <c r="AF36"/>
    </row>
    <row r="37" spans="1:32" ht="15.75" x14ac:dyDescent="0.5">
      <c r="A37"/>
      <c r="B37"/>
      <c r="C37"/>
      <c r="D37"/>
      <c r="E37"/>
      <c r="F37"/>
      <c r="G37"/>
      <c r="H37"/>
      <c r="I37"/>
      <c r="J37"/>
      <c r="K37"/>
      <c r="L37"/>
      <c r="M37"/>
      <c r="N37"/>
      <c r="O37"/>
      <c r="P37"/>
      <c r="Q37"/>
      <c r="R37"/>
      <c r="S37"/>
      <c r="T37"/>
      <c r="U37" s="35"/>
      <c r="V37" s="82" t="s">
        <v>99</v>
      </c>
      <c r="W37" s="83">
        <v>3626.88</v>
      </c>
      <c r="Z37"/>
      <c r="AA37"/>
      <c r="AB37"/>
      <c r="AC37"/>
      <c r="AD37"/>
      <c r="AE37"/>
      <c r="AF37"/>
    </row>
    <row r="38" spans="1:32" ht="15.75" x14ac:dyDescent="0.5">
      <c r="A38"/>
      <c r="B38"/>
      <c r="C38"/>
      <c r="D38"/>
      <c r="E38"/>
      <c r="F38"/>
      <c r="G38"/>
      <c r="H38"/>
      <c r="I38"/>
      <c r="J38"/>
      <c r="K38"/>
      <c r="L38"/>
      <c r="M38"/>
      <c r="N38"/>
      <c r="O38"/>
      <c r="P38"/>
      <c r="Q38"/>
      <c r="R38"/>
      <c r="S38"/>
      <c r="T38"/>
      <c r="U38" s="35"/>
      <c r="V38" s="82" t="s">
        <v>98</v>
      </c>
      <c r="W38" s="83">
        <v>1267.5</v>
      </c>
      <c r="Z38"/>
      <c r="AA38"/>
      <c r="AB38"/>
      <c r="AC38"/>
      <c r="AD38"/>
      <c r="AE38"/>
      <c r="AF38"/>
    </row>
    <row r="39" spans="1:32" ht="15.75" x14ac:dyDescent="0.5">
      <c r="A39"/>
      <c r="B39"/>
      <c r="C39"/>
      <c r="D39"/>
      <c r="E39"/>
      <c r="F39"/>
      <c r="G39"/>
      <c r="H39"/>
      <c r="I39"/>
      <c r="J39"/>
      <c r="K39"/>
      <c r="L39"/>
      <c r="M39"/>
      <c r="N39"/>
      <c r="O39"/>
      <c r="P39"/>
      <c r="Q39"/>
      <c r="R39"/>
      <c r="S39"/>
      <c r="T39"/>
      <c r="U39" s="35"/>
      <c r="V39"/>
      <c r="W39"/>
      <c r="X39" s="35"/>
      <c r="Y39" s="35"/>
      <c r="Z39"/>
      <c r="AA39"/>
      <c r="AB39"/>
      <c r="AC39"/>
      <c r="AD39"/>
      <c r="AE39" s="35"/>
      <c r="AF39" s="35"/>
    </row>
    <row r="40" spans="1:32" ht="15.75" x14ac:dyDescent="0.5">
      <c r="A40"/>
      <c r="B40"/>
      <c r="C40"/>
      <c r="D40"/>
      <c r="E40"/>
      <c r="F40"/>
      <c r="G40"/>
      <c r="H40"/>
      <c r="I40"/>
      <c r="J40"/>
      <c r="K40"/>
      <c r="L40"/>
      <c r="M40"/>
      <c r="N40"/>
      <c r="O40"/>
      <c r="P40"/>
      <c r="Q40"/>
      <c r="R40"/>
      <c r="S40"/>
      <c r="T40"/>
      <c r="U40" s="35"/>
      <c r="V40"/>
      <c r="W40"/>
      <c r="X40" s="35"/>
      <c r="Y40" s="35"/>
      <c r="Z40"/>
      <c r="AA40"/>
      <c r="AB40"/>
      <c r="AC40"/>
      <c r="AD40"/>
      <c r="AE40" s="35"/>
      <c r="AF40" s="35"/>
    </row>
    <row r="41" spans="1:32" ht="15.75" x14ac:dyDescent="0.5">
      <c r="A41"/>
      <c r="B41"/>
      <c r="C41"/>
      <c r="D41"/>
      <c r="E41"/>
      <c r="F41"/>
      <c r="G41"/>
      <c r="H41"/>
      <c r="I41"/>
      <c r="J41"/>
      <c r="K41"/>
      <c r="L41"/>
      <c r="M41"/>
      <c r="N41"/>
      <c r="O41"/>
      <c r="P41"/>
      <c r="Q41"/>
      <c r="R41"/>
      <c r="S41"/>
      <c r="T41"/>
      <c r="U41" s="35"/>
      <c r="V41"/>
      <c r="W41"/>
      <c r="Y41" s="35"/>
      <c r="Z41"/>
      <c r="AA41"/>
      <c r="AB41"/>
      <c r="AC41"/>
      <c r="AD41"/>
      <c r="AE41" s="35"/>
      <c r="AF41" s="35"/>
    </row>
    <row r="42" spans="1:32" ht="15.75" x14ac:dyDescent="0.5">
      <c r="A42"/>
      <c r="B42"/>
      <c r="C42"/>
      <c r="D42"/>
      <c r="E42"/>
      <c r="F42"/>
      <c r="G42"/>
      <c r="H42"/>
      <c r="I42"/>
      <c r="J42"/>
      <c r="K42"/>
      <c r="L42"/>
      <c r="M42"/>
      <c r="N42"/>
      <c r="O42"/>
      <c r="P42"/>
      <c r="Q42"/>
      <c r="R42"/>
      <c r="S42"/>
      <c r="T42"/>
      <c r="U42" s="35"/>
      <c r="V42"/>
      <c r="W42"/>
      <c r="X42" s="35"/>
      <c r="Y42" s="35"/>
      <c r="Z42"/>
      <c r="AA42"/>
      <c r="AB42"/>
      <c r="AC42"/>
      <c r="AD42"/>
      <c r="AE42" s="35"/>
      <c r="AF42" s="35"/>
    </row>
    <row r="43" spans="1:32" ht="15.75" x14ac:dyDescent="0.5">
      <c r="A43"/>
      <c r="B43"/>
      <c r="C43"/>
      <c r="D43"/>
      <c r="E43"/>
      <c r="F43"/>
      <c r="G43"/>
      <c r="H43"/>
      <c r="I43"/>
      <c r="J43"/>
      <c r="K43"/>
      <c r="L43"/>
      <c r="M43"/>
      <c r="N43"/>
      <c r="O43"/>
      <c r="P43"/>
      <c r="Q43"/>
      <c r="R43"/>
      <c r="S43"/>
      <c r="T43"/>
      <c r="U43" s="35"/>
      <c r="V43"/>
      <c r="W43"/>
      <c r="X43" s="35"/>
      <c r="Y43" s="35"/>
      <c r="Z43"/>
      <c r="AA43"/>
      <c r="AB43"/>
      <c r="AC43"/>
      <c r="AD43"/>
      <c r="AE43" s="35"/>
      <c r="AF43" s="35"/>
    </row>
    <row r="44" spans="1:32" ht="15.75" x14ac:dyDescent="0.5">
      <c r="A44"/>
      <c r="B44"/>
      <c r="C44"/>
      <c r="D44"/>
      <c r="E44"/>
      <c r="F44"/>
      <c r="G44"/>
      <c r="H44"/>
      <c r="I44"/>
      <c r="J44"/>
      <c r="K44"/>
      <c r="L44"/>
      <c r="M44"/>
      <c r="N44"/>
      <c r="O44"/>
      <c r="P44"/>
      <c r="Q44"/>
      <c r="R44"/>
      <c r="S44"/>
      <c r="T44"/>
      <c r="U44" s="35"/>
      <c r="V44" s="35"/>
      <c r="W44" s="35"/>
      <c r="X44" s="35"/>
      <c r="Y44" s="35"/>
      <c r="Z44" s="36"/>
      <c r="AA44" s="36"/>
      <c r="AB44" s="36"/>
      <c r="AC44" s="35"/>
      <c r="AD44" s="35"/>
      <c r="AE44" s="35"/>
      <c r="AF44" s="35"/>
    </row>
    <row r="45" spans="1:32" ht="15.75" x14ac:dyDescent="0.5">
      <c r="A45"/>
      <c r="B45"/>
      <c r="C45"/>
      <c r="D45"/>
      <c r="E45"/>
      <c r="F45"/>
      <c r="G45"/>
      <c r="H45"/>
      <c r="I45"/>
      <c r="J45"/>
      <c r="K45"/>
      <c r="L45"/>
      <c r="M45"/>
      <c r="N45"/>
      <c r="O45"/>
      <c r="P45"/>
      <c r="Q45"/>
      <c r="R45"/>
      <c r="S45"/>
      <c r="T45"/>
      <c r="U45" s="35"/>
      <c r="V45" s="35"/>
      <c r="W45" s="35"/>
      <c r="X45" s="35"/>
      <c r="Y45" s="35"/>
      <c r="Z45" s="36"/>
      <c r="AA45" s="36"/>
      <c r="AB45" s="36"/>
      <c r="AC45" s="35"/>
      <c r="AD45" s="35"/>
      <c r="AE45" s="35"/>
      <c r="AF45" s="35"/>
    </row>
    <row r="46" spans="1:32" ht="15.75" x14ac:dyDescent="0.5">
      <c r="A46"/>
      <c r="B46"/>
      <c r="C46"/>
      <c r="D46"/>
      <c r="E46"/>
      <c r="F46"/>
      <c r="G46"/>
      <c r="H46"/>
      <c r="I46"/>
      <c r="J46"/>
      <c r="K46"/>
      <c r="L46"/>
      <c r="M46"/>
      <c r="N46"/>
      <c r="O46"/>
      <c r="P46"/>
      <c r="Q46"/>
      <c r="R46"/>
      <c r="S46"/>
      <c r="T46"/>
      <c r="U46" s="35"/>
      <c r="V46" s="35"/>
      <c r="W46" s="35"/>
      <c r="X46" s="35"/>
      <c r="Y46" s="35"/>
      <c r="Z46" s="36"/>
      <c r="AA46" s="36"/>
      <c r="AB46" s="36"/>
      <c r="AC46" s="35"/>
      <c r="AD46" s="35"/>
      <c r="AE46" s="35"/>
      <c r="AF46" s="35"/>
    </row>
    <row r="47" spans="1:32" ht="15.75" x14ac:dyDescent="0.5">
      <c r="A47"/>
      <c r="B47"/>
      <c r="C47"/>
      <c r="D47"/>
      <c r="E47"/>
      <c r="F47"/>
      <c r="G47"/>
      <c r="H47"/>
      <c r="I47"/>
      <c r="J47"/>
      <c r="K47"/>
      <c r="L47"/>
      <c r="M47"/>
      <c r="N47"/>
      <c r="O47"/>
      <c r="P47"/>
      <c r="Q47"/>
      <c r="R47"/>
      <c r="S47"/>
      <c r="T47"/>
      <c r="U47" s="35"/>
      <c r="V47" s="35"/>
      <c r="W47" s="35"/>
      <c r="X47" s="35"/>
      <c r="Y47" s="35"/>
      <c r="Z47" s="36"/>
      <c r="AA47" s="36"/>
      <c r="AB47" s="36"/>
      <c r="AC47" s="35"/>
      <c r="AD47" s="35"/>
      <c r="AE47" s="35"/>
      <c r="AF47" s="35"/>
    </row>
    <row r="48" spans="1:32" ht="15.75" x14ac:dyDescent="0.5">
      <c r="A48"/>
      <c r="B48"/>
      <c r="C48"/>
      <c r="D48"/>
      <c r="E48"/>
      <c r="F48"/>
      <c r="G48"/>
      <c r="H48"/>
      <c r="I48"/>
      <c r="J48"/>
      <c r="K48"/>
      <c r="L48"/>
      <c r="M48"/>
      <c r="N48"/>
      <c r="O48"/>
      <c r="P48"/>
      <c r="Q48"/>
      <c r="R48"/>
      <c r="S48"/>
      <c r="T48"/>
      <c r="U48" s="35"/>
      <c r="V48" s="35"/>
      <c r="W48" s="35"/>
    </row>
    <row r="49" spans="1:23" ht="15.75" x14ac:dyDescent="0.5">
      <c r="A49"/>
      <c r="B49"/>
      <c r="C49"/>
      <c r="D49"/>
      <c r="E49"/>
      <c r="F49"/>
      <c r="G49"/>
      <c r="H49"/>
      <c r="I49"/>
      <c r="J49"/>
      <c r="K49"/>
      <c r="L49"/>
      <c r="M49"/>
      <c r="N49"/>
      <c r="O49"/>
      <c r="P49"/>
      <c r="Q49"/>
      <c r="R49"/>
      <c r="S49"/>
      <c r="T49"/>
      <c r="U49" s="35"/>
      <c r="V49" s="35"/>
      <c r="W49" s="35"/>
    </row>
    <row r="50" spans="1:23" ht="15.75" x14ac:dyDescent="0.5">
      <c r="A50"/>
      <c r="B50"/>
      <c r="C50"/>
      <c r="D50"/>
      <c r="E50"/>
      <c r="F50"/>
      <c r="G50"/>
      <c r="H50"/>
      <c r="I50"/>
      <c r="J50"/>
      <c r="K50"/>
      <c r="L50"/>
      <c r="M50"/>
      <c r="N50"/>
      <c r="O50"/>
      <c r="P50"/>
      <c r="Q50"/>
      <c r="R50"/>
      <c r="S50"/>
      <c r="T50"/>
      <c r="U50" s="35"/>
      <c r="V50"/>
      <c r="W50"/>
    </row>
    <row r="51" spans="1:23" ht="15.75" x14ac:dyDescent="0.5">
      <c r="A51"/>
      <c r="B51"/>
      <c r="C51"/>
      <c r="D51"/>
      <c r="E51"/>
      <c r="F51"/>
      <c r="G51"/>
      <c r="H51"/>
      <c r="I51"/>
      <c r="J51"/>
      <c r="K51"/>
      <c r="L51"/>
      <c r="M51"/>
      <c r="N51"/>
      <c r="O51"/>
      <c r="P51"/>
      <c r="Q51"/>
      <c r="R51"/>
      <c r="S51"/>
      <c r="T51"/>
      <c r="U51" s="35"/>
      <c r="V51" s="35"/>
      <c r="W51" s="35"/>
    </row>
    <row r="52" spans="1:23" ht="15.75" x14ac:dyDescent="0.5">
      <c r="A52"/>
      <c r="B52"/>
      <c r="C52"/>
      <c r="D52"/>
      <c r="E52"/>
      <c r="F52"/>
      <c r="G52"/>
      <c r="H52"/>
      <c r="I52"/>
      <c r="J52"/>
      <c r="K52"/>
      <c r="L52"/>
      <c r="M52"/>
      <c r="N52"/>
      <c r="O52"/>
      <c r="P52"/>
      <c r="Q52"/>
      <c r="R52"/>
      <c r="S52"/>
      <c r="T52"/>
      <c r="U52" s="35"/>
      <c r="V52" s="35"/>
      <c r="W52" s="35"/>
    </row>
    <row r="53" spans="1:23" ht="15.75" x14ac:dyDescent="0.5">
      <c r="A53"/>
      <c r="B53"/>
      <c r="C53"/>
      <c r="D53"/>
      <c r="E53"/>
      <c r="F53"/>
      <c r="G53"/>
      <c r="H53"/>
      <c r="I53"/>
      <c r="J53"/>
      <c r="K53"/>
      <c r="L53"/>
      <c r="M53"/>
      <c r="N53"/>
      <c r="O53"/>
      <c r="P53"/>
      <c r="Q53"/>
      <c r="R53"/>
      <c r="S53"/>
      <c r="T53"/>
      <c r="U53" s="35"/>
      <c r="V53" s="35"/>
      <c r="W53" s="35"/>
    </row>
    <row r="54" spans="1:23" ht="15.75" x14ac:dyDescent="0.5">
      <c r="A54"/>
      <c r="B54"/>
      <c r="C54"/>
      <c r="D54"/>
      <c r="E54"/>
      <c r="F54"/>
      <c r="G54"/>
      <c r="H54"/>
      <c r="I54"/>
      <c r="J54"/>
      <c r="K54"/>
      <c r="L54"/>
      <c r="M54"/>
      <c r="N54"/>
      <c r="O54"/>
      <c r="P54"/>
      <c r="Q54"/>
      <c r="R54"/>
      <c r="S54"/>
      <c r="T54"/>
      <c r="U54" s="35"/>
      <c r="V54" s="35"/>
      <c r="W54" s="35"/>
    </row>
    <row r="55" spans="1:23" ht="15.75" x14ac:dyDescent="0.5">
      <c r="A55"/>
      <c r="B55"/>
      <c r="C55"/>
      <c r="D55"/>
      <c r="E55"/>
      <c r="F55"/>
      <c r="G55"/>
      <c r="H55"/>
      <c r="I55"/>
      <c r="J55"/>
      <c r="K55"/>
      <c r="L55"/>
      <c r="M55"/>
      <c r="N55"/>
      <c r="O55"/>
      <c r="P55"/>
      <c r="Q55"/>
      <c r="R55"/>
      <c r="S55"/>
      <c r="T55"/>
      <c r="U55" s="35"/>
      <c r="V55" s="35"/>
      <c r="W55" s="35"/>
    </row>
    <row r="56" spans="1:23" ht="15.75" x14ac:dyDescent="0.5">
      <c r="A56"/>
      <c r="B56"/>
      <c r="C56"/>
      <c r="D56"/>
      <c r="E56"/>
      <c r="F56"/>
      <c r="G56"/>
      <c r="H56"/>
      <c r="I56"/>
    </row>
    <row r="57" spans="1:23" ht="15.75" x14ac:dyDescent="0.5">
      <c r="A57"/>
      <c r="B57"/>
      <c r="C57"/>
      <c r="D57"/>
      <c r="E57"/>
      <c r="F57"/>
      <c r="G57"/>
      <c r="H57"/>
      <c r="I57"/>
    </row>
    <row r="58" spans="1:23" ht="15.75" x14ac:dyDescent="0.5">
      <c r="A58"/>
      <c r="B58"/>
      <c r="C58"/>
      <c r="D58"/>
      <c r="E58"/>
      <c r="F58"/>
      <c r="G58"/>
      <c r="H58"/>
      <c r="I58"/>
    </row>
    <row r="59" spans="1:23" ht="15.75" x14ac:dyDescent="0.5">
      <c r="A59"/>
      <c r="B59"/>
      <c r="C59"/>
      <c r="D59"/>
      <c r="E59"/>
      <c r="F59"/>
      <c r="G59"/>
      <c r="H59"/>
      <c r="I59"/>
    </row>
    <row r="60" spans="1:23" ht="15.75" x14ac:dyDescent="0.5">
      <c r="A60"/>
      <c r="B60"/>
      <c r="C60"/>
      <c r="D60"/>
      <c r="E60"/>
      <c r="F60"/>
      <c r="G60"/>
      <c r="H60"/>
      <c r="I60"/>
    </row>
    <row r="61" spans="1:23" ht="15.75" x14ac:dyDescent="0.5">
      <c r="A61"/>
      <c r="B61"/>
      <c r="C61"/>
      <c r="D61"/>
      <c r="E61"/>
      <c r="F61"/>
      <c r="G61"/>
      <c r="H61"/>
      <c r="I61"/>
    </row>
    <row r="62" spans="1:23" ht="15.75" x14ac:dyDescent="0.5">
      <c r="A62"/>
      <c r="B62"/>
      <c r="C62"/>
      <c r="D62"/>
      <c r="E62"/>
      <c r="F62"/>
      <c r="G62"/>
      <c r="H62"/>
      <c r="I62"/>
    </row>
    <row r="63" spans="1:23" ht="15.75" x14ac:dyDescent="0.5">
      <c r="A63"/>
      <c r="B63"/>
      <c r="C63"/>
      <c r="D63"/>
      <c r="E63"/>
      <c r="F63"/>
      <c r="G63"/>
      <c r="H63"/>
      <c r="I63"/>
    </row>
    <row r="64" spans="1:23" ht="15.75" x14ac:dyDescent="0.5">
      <c r="A64"/>
      <c r="B64"/>
      <c r="C64"/>
      <c r="D64"/>
      <c r="E64"/>
      <c r="F64"/>
      <c r="G64"/>
      <c r="H64"/>
      <c r="I64"/>
    </row>
    <row r="65" spans="1:9" ht="15.75" x14ac:dyDescent="0.5">
      <c r="A65"/>
      <c r="B65"/>
      <c r="C65"/>
      <c r="D65"/>
      <c r="E65"/>
      <c r="F65"/>
      <c r="G65"/>
      <c r="H65"/>
      <c r="I65"/>
    </row>
    <row r="66" spans="1:9" ht="15.75" x14ac:dyDescent="0.5">
      <c r="A66"/>
      <c r="B66"/>
      <c r="C66"/>
      <c r="D66"/>
      <c r="E66"/>
      <c r="F66"/>
      <c r="G66"/>
      <c r="H66"/>
      <c r="I66"/>
    </row>
    <row r="67" spans="1:9" ht="15.75" x14ac:dyDescent="0.5">
      <c r="A67"/>
      <c r="B67"/>
      <c r="C67"/>
      <c r="D67"/>
      <c r="E67"/>
      <c r="F67"/>
      <c r="G67"/>
      <c r="H67"/>
      <c r="I67"/>
    </row>
    <row r="68" spans="1:9" ht="15.75" x14ac:dyDescent="0.5">
      <c r="A68"/>
      <c r="B68"/>
      <c r="C68"/>
      <c r="D68"/>
      <c r="E68"/>
      <c r="F68"/>
      <c r="G68"/>
      <c r="H68"/>
      <c r="I68"/>
    </row>
    <row r="69" spans="1:9" ht="15.75" x14ac:dyDescent="0.5">
      <c r="A69"/>
      <c r="B69"/>
      <c r="C69"/>
      <c r="D69"/>
      <c r="E69"/>
      <c r="F69"/>
      <c r="G69"/>
      <c r="H69"/>
      <c r="I69"/>
    </row>
    <row r="70" spans="1:9" ht="15.75" x14ac:dyDescent="0.5">
      <c r="A70"/>
      <c r="B70"/>
      <c r="C70"/>
      <c r="D70"/>
      <c r="E70"/>
      <c r="F70"/>
      <c r="G70"/>
      <c r="H70"/>
      <c r="I70"/>
    </row>
    <row r="71" spans="1:9" ht="15.75" x14ac:dyDescent="0.5">
      <c r="A71"/>
      <c r="B71"/>
      <c r="C71"/>
      <c r="D71"/>
      <c r="E71"/>
      <c r="F71"/>
      <c r="G71"/>
      <c r="H71"/>
      <c r="I71"/>
    </row>
    <row r="72" spans="1:9" ht="15.75" x14ac:dyDescent="0.5">
      <c r="A72"/>
      <c r="B72"/>
      <c r="C72"/>
      <c r="D72"/>
      <c r="E72"/>
      <c r="F72"/>
      <c r="G72"/>
      <c r="H72"/>
      <c r="I72"/>
    </row>
    <row r="73" spans="1:9" ht="15.75" x14ac:dyDescent="0.5">
      <c r="A73"/>
      <c r="B73"/>
      <c r="C73"/>
      <c r="D73"/>
      <c r="E73"/>
      <c r="F73"/>
      <c r="G73"/>
      <c r="H73"/>
      <c r="I73"/>
    </row>
    <row r="74" spans="1:9" ht="15.75" x14ac:dyDescent="0.5">
      <c r="A74"/>
      <c r="B74"/>
      <c r="C74"/>
      <c r="D74"/>
      <c r="E74"/>
      <c r="F74"/>
      <c r="G74"/>
      <c r="H74"/>
      <c r="I74"/>
    </row>
    <row r="75" spans="1:9" ht="15.75" x14ac:dyDescent="0.5">
      <c r="A75"/>
      <c r="B75"/>
      <c r="C75"/>
      <c r="D75"/>
      <c r="E75"/>
      <c r="F75"/>
      <c r="G75"/>
      <c r="H75"/>
      <c r="I75"/>
    </row>
    <row r="76" spans="1:9" ht="15.75" x14ac:dyDescent="0.5">
      <c r="A76"/>
      <c r="B76"/>
      <c r="C76"/>
      <c r="D76"/>
      <c r="E76"/>
      <c r="F76"/>
      <c r="G76"/>
      <c r="H76"/>
      <c r="I76"/>
    </row>
    <row r="77" spans="1:9" ht="15.75" x14ac:dyDescent="0.5">
      <c r="A77"/>
      <c r="B77"/>
      <c r="C77"/>
      <c r="D77"/>
      <c r="E77"/>
      <c r="F77"/>
      <c r="G77"/>
      <c r="H77"/>
      <c r="I77"/>
    </row>
    <row r="78" spans="1:9" ht="15.75" x14ac:dyDescent="0.5">
      <c r="A78"/>
      <c r="B78"/>
      <c r="C78"/>
      <c r="D78"/>
      <c r="E78"/>
      <c r="F78"/>
      <c r="G78"/>
      <c r="H78"/>
      <c r="I78"/>
    </row>
    <row r="79" spans="1:9" ht="15.75" x14ac:dyDescent="0.5">
      <c r="A79"/>
      <c r="B79"/>
      <c r="C79"/>
      <c r="D79"/>
      <c r="E79"/>
      <c r="F79"/>
      <c r="G79"/>
      <c r="H79"/>
      <c r="I79"/>
    </row>
    <row r="80" spans="1:9" ht="15.75" x14ac:dyDescent="0.5">
      <c r="A80"/>
      <c r="B80"/>
      <c r="C80"/>
      <c r="D80"/>
      <c r="E80"/>
      <c r="F80"/>
      <c r="G80"/>
      <c r="H80"/>
      <c r="I80"/>
    </row>
    <row r="81" spans="1:9" ht="15.75" x14ac:dyDescent="0.5">
      <c r="A81"/>
      <c r="B81"/>
      <c r="C81"/>
      <c r="D81"/>
      <c r="E81"/>
      <c r="F81"/>
      <c r="G81"/>
      <c r="H81"/>
      <c r="I81"/>
    </row>
    <row r="82" spans="1:9" ht="15.75" x14ac:dyDescent="0.5">
      <c r="A82"/>
      <c r="B82"/>
      <c r="C82"/>
      <c r="D82"/>
      <c r="E82"/>
      <c r="F82"/>
      <c r="G82"/>
      <c r="H82"/>
      <c r="I82"/>
    </row>
    <row r="83" spans="1:9" ht="15.75" x14ac:dyDescent="0.5">
      <c r="A83"/>
      <c r="B83"/>
      <c r="C83"/>
      <c r="D83"/>
      <c r="E83"/>
      <c r="F83"/>
      <c r="G83"/>
      <c r="H83"/>
      <c r="I83"/>
    </row>
    <row r="84" spans="1:9" ht="15.75" x14ac:dyDescent="0.5">
      <c r="A84"/>
      <c r="B84"/>
      <c r="C84"/>
      <c r="D84"/>
      <c r="E84"/>
      <c r="F84"/>
      <c r="G84"/>
      <c r="H84"/>
      <c r="I84"/>
    </row>
    <row r="85" spans="1:9" ht="15.75" x14ac:dyDescent="0.5">
      <c r="A85"/>
      <c r="B85"/>
      <c r="C85"/>
      <c r="D85"/>
      <c r="E85"/>
      <c r="F85"/>
      <c r="G85"/>
      <c r="H85"/>
      <c r="I85"/>
    </row>
    <row r="86" spans="1:9" ht="15.75" x14ac:dyDescent="0.5">
      <c r="A86"/>
      <c r="B86"/>
      <c r="C86"/>
      <c r="D86"/>
      <c r="E86"/>
      <c r="F86"/>
      <c r="G86"/>
      <c r="H86"/>
      <c r="I86"/>
    </row>
    <row r="87" spans="1:9" ht="15.75" x14ac:dyDescent="0.5">
      <c r="A87"/>
      <c r="B87"/>
      <c r="C87"/>
      <c r="D87"/>
      <c r="E87"/>
      <c r="F87"/>
      <c r="G87"/>
      <c r="H87"/>
      <c r="I87"/>
    </row>
    <row r="88" spans="1:9" ht="15.75" x14ac:dyDescent="0.5">
      <c r="A88"/>
      <c r="B88"/>
      <c r="C88"/>
      <c r="D88"/>
      <c r="E88"/>
      <c r="F88"/>
      <c r="G88"/>
      <c r="H88"/>
      <c r="I88"/>
    </row>
    <row r="89" spans="1:9" ht="15.75" x14ac:dyDescent="0.5">
      <c r="A89"/>
      <c r="B89"/>
      <c r="C89"/>
      <c r="D89"/>
      <c r="E89"/>
      <c r="F89"/>
      <c r="G89"/>
      <c r="H89"/>
      <c r="I89"/>
    </row>
    <row r="90" spans="1:9" ht="15.75" x14ac:dyDescent="0.5">
      <c r="A90"/>
      <c r="B90"/>
      <c r="C90"/>
      <c r="D90"/>
      <c r="E90"/>
      <c r="F90"/>
      <c r="G90"/>
      <c r="H90"/>
      <c r="I90"/>
    </row>
    <row r="91" spans="1:9" ht="15.75" x14ac:dyDescent="0.5">
      <c r="A91"/>
      <c r="B91"/>
      <c r="C91"/>
      <c r="D91"/>
      <c r="E91"/>
      <c r="F91"/>
      <c r="G91"/>
      <c r="H91"/>
      <c r="I91"/>
    </row>
    <row r="92" spans="1:9" ht="15.75" x14ac:dyDescent="0.5">
      <c r="A92"/>
      <c r="B92"/>
      <c r="C92"/>
      <c r="D92"/>
      <c r="E92"/>
      <c r="F92"/>
      <c r="G92"/>
      <c r="H92"/>
      <c r="I92"/>
    </row>
    <row r="93" spans="1:9" ht="15.75" x14ac:dyDescent="0.5">
      <c r="A93"/>
      <c r="B93"/>
      <c r="C93"/>
      <c r="D93"/>
      <c r="E93"/>
      <c r="F93"/>
      <c r="G93"/>
      <c r="H93"/>
      <c r="I93"/>
    </row>
    <row r="94" spans="1:9" ht="15.75" x14ac:dyDescent="0.5">
      <c r="A94"/>
      <c r="B94"/>
      <c r="C94"/>
      <c r="D94"/>
      <c r="E94"/>
      <c r="F94"/>
      <c r="G94"/>
      <c r="H94"/>
      <c r="I94"/>
    </row>
    <row r="95" spans="1:9" ht="15.75" x14ac:dyDescent="0.5">
      <c r="A95"/>
      <c r="B95"/>
      <c r="C95"/>
      <c r="D95"/>
      <c r="E95"/>
      <c r="F95"/>
      <c r="G95"/>
      <c r="H95"/>
      <c r="I95"/>
    </row>
    <row r="96" spans="1:9" ht="15.75" x14ac:dyDescent="0.5">
      <c r="A96"/>
      <c r="B96"/>
      <c r="C96"/>
      <c r="D96"/>
      <c r="E96"/>
      <c r="F96"/>
      <c r="G96"/>
      <c r="H96"/>
      <c r="I96"/>
    </row>
    <row r="97" spans="1:9" ht="15.75" x14ac:dyDescent="0.5">
      <c r="A97"/>
      <c r="B97"/>
      <c r="C97"/>
      <c r="D97"/>
      <c r="E97"/>
      <c r="F97"/>
      <c r="G97"/>
      <c r="H97"/>
      <c r="I97"/>
    </row>
    <row r="98" spans="1:9" ht="15.75" x14ac:dyDescent="0.5">
      <c r="A98"/>
      <c r="B98"/>
      <c r="C98"/>
      <c r="D98"/>
      <c r="E98"/>
      <c r="F98"/>
      <c r="G98"/>
      <c r="H98"/>
      <c r="I98"/>
    </row>
    <row r="99" spans="1:9" ht="15.75" x14ac:dyDescent="0.5">
      <c r="A99"/>
      <c r="B99"/>
      <c r="C99"/>
      <c r="D99"/>
      <c r="E99"/>
      <c r="F99"/>
      <c r="G99"/>
      <c r="H99"/>
      <c r="I99"/>
    </row>
    <row r="100" spans="1:9" ht="15.75" x14ac:dyDescent="0.5">
      <c r="A100"/>
      <c r="B100"/>
      <c r="C100"/>
      <c r="D100"/>
      <c r="E100"/>
      <c r="F100"/>
      <c r="G100"/>
      <c r="H100"/>
      <c r="I100"/>
    </row>
    <row r="101" spans="1:9" ht="15.75" x14ac:dyDescent="0.5">
      <c r="A101"/>
      <c r="B101"/>
      <c r="C101"/>
      <c r="D101"/>
      <c r="E101"/>
      <c r="F101"/>
      <c r="G101"/>
      <c r="H101"/>
      <c r="I101"/>
    </row>
    <row r="102" spans="1:9" ht="15.75" x14ac:dyDescent="0.5">
      <c r="A102"/>
      <c r="B102"/>
      <c r="C102"/>
      <c r="D102"/>
      <c r="E102"/>
      <c r="F102"/>
      <c r="G102"/>
      <c r="H102"/>
      <c r="I102"/>
    </row>
    <row r="103" spans="1:9" ht="15.75" x14ac:dyDescent="0.5">
      <c r="A103"/>
      <c r="B103"/>
      <c r="C103"/>
      <c r="D103"/>
      <c r="E103"/>
      <c r="F103"/>
      <c r="G103"/>
      <c r="H103"/>
      <c r="I103"/>
    </row>
    <row r="104" spans="1:9" ht="15.75" x14ac:dyDescent="0.5">
      <c r="A104"/>
      <c r="B104"/>
      <c r="C104"/>
      <c r="D104"/>
      <c r="E104"/>
      <c r="F104"/>
      <c r="G104"/>
      <c r="H104"/>
      <c r="I104"/>
    </row>
    <row r="105" spans="1:9" ht="15.75" x14ac:dyDescent="0.5">
      <c r="A105"/>
      <c r="B105"/>
      <c r="C105"/>
      <c r="D105"/>
      <c r="E105"/>
      <c r="F105"/>
      <c r="G105"/>
      <c r="H105"/>
      <c r="I105"/>
    </row>
    <row r="106" spans="1:9" ht="15.75" x14ac:dyDescent="0.5">
      <c r="A106"/>
      <c r="B106"/>
      <c r="C106"/>
      <c r="D106"/>
      <c r="E106"/>
      <c r="F106"/>
      <c r="G106"/>
      <c r="H106"/>
      <c r="I106"/>
    </row>
    <row r="107" spans="1:9" ht="15.75" x14ac:dyDescent="0.5">
      <c r="A107"/>
      <c r="B107"/>
      <c r="C107"/>
      <c r="D107"/>
      <c r="E107"/>
      <c r="F107"/>
      <c r="G107"/>
      <c r="H107"/>
      <c r="I107"/>
    </row>
    <row r="108" spans="1:9" ht="15.75" x14ac:dyDescent="0.5">
      <c r="A108"/>
      <c r="B108"/>
      <c r="C108"/>
      <c r="D108"/>
      <c r="E108"/>
      <c r="F108"/>
      <c r="G108"/>
      <c r="H108"/>
      <c r="I108"/>
    </row>
    <row r="109" spans="1:9" ht="15.75" x14ac:dyDescent="0.5">
      <c r="A109"/>
      <c r="B109"/>
      <c r="C109"/>
      <c r="D109"/>
      <c r="E109"/>
      <c r="F109"/>
      <c r="G109"/>
      <c r="H109"/>
      <c r="I109"/>
    </row>
    <row r="110" spans="1:9" ht="15.75" x14ac:dyDescent="0.5">
      <c r="A110"/>
      <c r="B110"/>
      <c r="C110"/>
      <c r="D110"/>
      <c r="E110"/>
      <c r="F110"/>
      <c r="G110"/>
      <c r="H110"/>
      <c r="I110"/>
    </row>
    <row r="111" spans="1:9" ht="15.75" x14ac:dyDescent="0.5">
      <c r="A111"/>
      <c r="B111"/>
      <c r="C111"/>
      <c r="D111"/>
      <c r="E111"/>
      <c r="F111"/>
      <c r="G111"/>
      <c r="H111"/>
      <c r="I111"/>
    </row>
    <row r="112" spans="1:9" ht="15.75" x14ac:dyDescent="0.5">
      <c r="A112"/>
      <c r="B112"/>
      <c r="C112"/>
      <c r="D112"/>
      <c r="E112"/>
      <c r="F112"/>
      <c r="G112"/>
      <c r="H112"/>
      <c r="I112"/>
    </row>
    <row r="113" spans="1:9" ht="15.75" x14ac:dyDescent="0.5">
      <c r="A113"/>
      <c r="B113"/>
      <c r="C113"/>
      <c r="D113"/>
      <c r="E113"/>
      <c r="F113"/>
      <c r="G113"/>
      <c r="H113"/>
      <c r="I113"/>
    </row>
    <row r="114" spans="1:9" ht="15.75" x14ac:dyDescent="0.5">
      <c r="A114"/>
      <c r="B114"/>
      <c r="C114"/>
      <c r="D114"/>
      <c r="E114"/>
      <c r="F114"/>
      <c r="G114"/>
      <c r="H114"/>
      <c r="I114"/>
    </row>
    <row r="115" spans="1:9" ht="15.75" x14ac:dyDescent="0.5">
      <c r="A115"/>
      <c r="B115"/>
      <c r="C115"/>
      <c r="D115"/>
      <c r="E115"/>
      <c r="F115"/>
      <c r="G115"/>
      <c r="H115"/>
      <c r="I115"/>
    </row>
    <row r="116" spans="1:9" ht="15.75" x14ac:dyDescent="0.5">
      <c r="A116"/>
      <c r="B116"/>
      <c r="C116"/>
      <c r="D116"/>
      <c r="E116"/>
      <c r="F116"/>
      <c r="G116"/>
      <c r="H116"/>
      <c r="I116"/>
    </row>
    <row r="117" spans="1:9" ht="15.75" x14ac:dyDescent="0.5">
      <c r="A117"/>
      <c r="B117"/>
      <c r="C117"/>
      <c r="D117"/>
      <c r="E117"/>
      <c r="F117"/>
      <c r="G117"/>
      <c r="H117"/>
      <c r="I117"/>
    </row>
    <row r="118" spans="1:9" ht="15.75" x14ac:dyDescent="0.5">
      <c r="A118"/>
      <c r="B118"/>
      <c r="C118"/>
      <c r="D118"/>
      <c r="E118"/>
      <c r="F118"/>
      <c r="G118"/>
      <c r="H118"/>
      <c r="I118"/>
    </row>
    <row r="119" spans="1:9" ht="15.75" x14ac:dyDescent="0.5">
      <c r="A119"/>
      <c r="B119"/>
      <c r="C119"/>
      <c r="D119"/>
      <c r="E119"/>
      <c r="F119"/>
      <c r="G119"/>
      <c r="H119"/>
      <c r="I119"/>
    </row>
    <row r="120" spans="1:9" ht="15.75" x14ac:dyDescent="0.5">
      <c r="A120"/>
      <c r="B120"/>
      <c r="C120"/>
      <c r="D120"/>
      <c r="E120"/>
      <c r="F120"/>
      <c r="G120"/>
      <c r="H120"/>
      <c r="I120"/>
    </row>
    <row r="121" spans="1:9" ht="15.75" x14ac:dyDescent="0.5">
      <c r="A121"/>
      <c r="B121"/>
      <c r="C121"/>
      <c r="D121"/>
      <c r="E121"/>
      <c r="F121"/>
      <c r="G121"/>
      <c r="H121"/>
      <c r="I121"/>
    </row>
    <row r="122" spans="1:9" ht="15.75" x14ac:dyDescent="0.5">
      <c r="A122"/>
      <c r="B122"/>
      <c r="C122"/>
      <c r="D122"/>
      <c r="E122"/>
      <c r="F122"/>
      <c r="G122"/>
      <c r="H122"/>
      <c r="I122"/>
    </row>
    <row r="123" spans="1:9" ht="15.75" x14ac:dyDescent="0.5">
      <c r="A123"/>
      <c r="B123"/>
      <c r="C123"/>
      <c r="D123"/>
      <c r="E123"/>
      <c r="F123"/>
      <c r="G123"/>
      <c r="H123"/>
      <c r="I123"/>
    </row>
    <row r="124" spans="1:9" ht="15.75" x14ac:dyDescent="0.5">
      <c r="A124"/>
      <c r="B124"/>
      <c r="C124"/>
      <c r="D124"/>
      <c r="E124"/>
      <c r="F124"/>
      <c r="G124"/>
      <c r="H124"/>
      <c r="I124"/>
    </row>
    <row r="125" spans="1:9" ht="15.75" x14ac:dyDescent="0.5">
      <c r="A125"/>
      <c r="B125"/>
      <c r="C125"/>
      <c r="D125"/>
      <c r="E125"/>
      <c r="F125"/>
      <c r="G125"/>
      <c r="H125"/>
      <c r="I125"/>
    </row>
    <row r="126" spans="1:9" ht="15.75" x14ac:dyDescent="0.5">
      <c r="A126"/>
      <c r="B126"/>
      <c r="C126"/>
      <c r="D126"/>
      <c r="E126"/>
      <c r="F126"/>
      <c r="G126"/>
      <c r="H126"/>
      <c r="I126"/>
    </row>
    <row r="127" spans="1:9" ht="15.75" x14ac:dyDescent="0.5">
      <c r="A127"/>
      <c r="B127"/>
      <c r="C127"/>
      <c r="D127"/>
      <c r="E127"/>
      <c r="F127"/>
      <c r="G127"/>
      <c r="H127"/>
      <c r="I127"/>
    </row>
    <row r="128" spans="1:9" ht="15.75" x14ac:dyDescent="0.5">
      <c r="A128"/>
      <c r="B128"/>
      <c r="C128"/>
      <c r="D128"/>
      <c r="E128"/>
      <c r="F128"/>
      <c r="G128"/>
      <c r="H128"/>
      <c r="I128"/>
    </row>
    <row r="129" spans="1:9" ht="15.75" x14ac:dyDescent="0.5">
      <c r="A129"/>
      <c r="B129"/>
      <c r="C129"/>
      <c r="D129"/>
      <c r="E129"/>
      <c r="F129"/>
      <c r="G129"/>
      <c r="H129"/>
      <c r="I129"/>
    </row>
    <row r="130" spans="1:9" ht="15.75" x14ac:dyDescent="0.5">
      <c r="A130"/>
      <c r="B130"/>
      <c r="C130"/>
      <c r="D130"/>
      <c r="E130"/>
      <c r="F130"/>
      <c r="G130"/>
      <c r="H130"/>
      <c r="I130"/>
    </row>
    <row r="131" spans="1:9" ht="15.75" x14ac:dyDescent="0.5">
      <c r="A131"/>
      <c r="B131"/>
      <c r="C131"/>
      <c r="D131"/>
      <c r="E131"/>
      <c r="F131"/>
      <c r="G131"/>
      <c r="H131"/>
      <c r="I131"/>
    </row>
    <row r="132" spans="1:9" ht="15.75" x14ac:dyDescent="0.5">
      <c r="A132"/>
      <c r="B132"/>
      <c r="C132"/>
      <c r="D132"/>
      <c r="E132"/>
      <c r="F132"/>
      <c r="G132"/>
      <c r="H132"/>
      <c r="I132"/>
    </row>
    <row r="133" spans="1:9" ht="15.75" x14ac:dyDescent="0.5">
      <c r="A133"/>
      <c r="B133"/>
      <c r="C133"/>
      <c r="D133"/>
      <c r="E133"/>
      <c r="F133"/>
      <c r="G133"/>
      <c r="H133"/>
      <c r="I133"/>
    </row>
    <row r="134" spans="1:9" ht="15.75" x14ac:dyDescent="0.5">
      <c r="A134"/>
      <c r="B134"/>
      <c r="C134"/>
      <c r="D134"/>
      <c r="E134"/>
      <c r="F134"/>
      <c r="G134"/>
      <c r="H134"/>
      <c r="I134"/>
    </row>
    <row r="135" spans="1:9" ht="15.75" x14ac:dyDescent="0.5">
      <c r="A135"/>
      <c r="B135"/>
      <c r="C135"/>
      <c r="D135"/>
      <c r="E135"/>
      <c r="F135"/>
      <c r="G135"/>
      <c r="H135"/>
      <c r="I135"/>
    </row>
    <row r="136" spans="1:9" ht="15.75" x14ac:dyDescent="0.5">
      <c r="A136"/>
      <c r="B136"/>
      <c r="C136"/>
      <c r="D136"/>
      <c r="E136"/>
      <c r="F136"/>
      <c r="G136"/>
      <c r="H136"/>
      <c r="I136"/>
    </row>
    <row r="137" spans="1:9" ht="15.75" x14ac:dyDescent="0.5">
      <c r="A137"/>
      <c r="B137"/>
      <c r="C137"/>
      <c r="D137"/>
      <c r="E137"/>
      <c r="F137"/>
      <c r="G137"/>
      <c r="H137"/>
      <c r="I137"/>
    </row>
    <row r="138" spans="1:9" ht="15.75" x14ac:dyDescent="0.5">
      <c r="A138"/>
      <c r="B138"/>
      <c r="C138"/>
      <c r="D138"/>
      <c r="E138"/>
      <c r="F138"/>
      <c r="G138"/>
      <c r="H138"/>
      <c r="I138"/>
    </row>
    <row r="139" spans="1:9" ht="15.75" x14ac:dyDescent="0.5">
      <c r="A139"/>
      <c r="B139"/>
      <c r="C139"/>
      <c r="D139"/>
      <c r="E139"/>
      <c r="F139"/>
      <c r="G139"/>
      <c r="H139"/>
      <c r="I139"/>
    </row>
    <row r="140" spans="1:9" ht="15.75" x14ac:dyDescent="0.5">
      <c r="A140"/>
      <c r="B140"/>
      <c r="C140"/>
      <c r="D140"/>
      <c r="E140"/>
      <c r="F140"/>
      <c r="G140"/>
      <c r="H140"/>
      <c r="I140"/>
    </row>
    <row r="141" spans="1:9" ht="15.75" x14ac:dyDescent="0.5">
      <c r="A141"/>
      <c r="B141"/>
      <c r="C141"/>
      <c r="D141"/>
      <c r="E141"/>
      <c r="F141"/>
      <c r="G141"/>
      <c r="H141"/>
      <c r="I141"/>
    </row>
    <row r="142" spans="1:9" ht="15.75" x14ac:dyDescent="0.5">
      <c r="A142"/>
      <c r="B142"/>
      <c r="C142"/>
      <c r="D142"/>
      <c r="E142"/>
      <c r="F142"/>
      <c r="G142"/>
      <c r="H142"/>
      <c r="I142"/>
    </row>
    <row r="143" spans="1:9" ht="15.75" x14ac:dyDescent="0.5">
      <c r="A143"/>
      <c r="B143"/>
      <c r="C143"/>
      <c r="D143"/>
      <c r="E143"/>
      <c r="F143"/>
      <c r="G143"/>
      <c r="H143"/>
      <c r="I143"/>
    </row>
    <row r="144" spans="1:9" ht="15.75" x14ac:dyDescent="0.5">
      <c r="A144"/>
      <c r="B144"/>
      <c r="C144"/>
      <c r="D144"/>
      <c r="E144"/>
      <c r="F144"/>
      <c r="G144"/>
      <c r="H144"/>
      <c r="I144"/>
    </row>
    <row r="145" spans="1:9" ht="15.75" x14ac:dyDescent="0.5">
      <c r="A145"/>
      <c r="B145"/>
      <c r="C145"/>
      <c r="D145"/>
      <c r="E145"/>
      <c r="F145"/>
      <c r="G145"/>
      <c r="H145"/>
      <c r="I145"/>
    </row>
    <row r="146" spans="1:9" ht="15.75" x14ac:dyDescent="0.5">
      <c r="A146"/>
      <c r="B146"/>
      <c r="C146"/>
      <c r="D146"/>
      <c r="E146"/>
      <c r="F146"/>
      <c r="G146"/>
      <c r="H146"/>
      <c r="I146"/>
    </row>
    <row r="147" spans="1:9" ht="15.75" x14ac:dyDescent="0.5">
      <c r="A147"/>
      <c r="B147"/>
      <c r="C147"/>
      <c r="D147"/>
      <c r="E147"/>
      <c r="F147"/>
      <c r="G147"/>
      <c r="H147"/>
      <c r="I147"/>
    </row>
    <row r="148" spans="1:9" ht="15.75" x14ac:dyDescent="0.5">
      <c r="A148"/>
      <c r="B148"/>
      <c r="C148"/>
      <c r="D148"/>
      <c r="E148"/>
      <c r="F148"/>
      <c r="G148"/>
      <c r="H148"/>
      <c r="I148"/>
    </row>
    <row r="149" spans="1:9" ht="15.75" x14ac:dyDescent="0.5">
      <c r="A149"/>
      <c r="B149"/>
      <c r="C149"/>
      <c r="D149"/>
      <c r="E149"/>
      <c r="F149"/>
      <c r="G149"/>
      <c r="H149"/>
      <c r="I149"/>
    </row>
    <row r="150" spans="1:9" ht="15.75" x14ac:dyDescent="0.5">
      <c r="A150"/>
      <c r="B150"/>
      <c r="C150"/>
      <c r="D150"/>
      <c r="E150"/>
      <c r="F150"/>
      <c r="G150"/>
      <c r="H150"/>
      <c r="I150"/>
    </row>
    <row r="151" spans="1:9" ht="15.75" x14ac:dyDescent="0.5">
      <c r="A151"/>
      <c r="B151"/>
      <c r="C151"/>
      <c r="D151"/>
      <c r="E151"/>
      <c r="F151"/>
      <c r="G151"/>
      <c r="H151"/>
      <c r="I151"/>
    </row>
    <row r="152" spans="1:9" ht="15.75" x14ac:dyDescent="0.5">
      <c r="A152"/>
      <c r="B152"/>
      <c r="C152"/>
      <c r="D152"/>
      <c r="E152"/>
      <c r="F152"/>
      <c r="G152"/>
      <c r="H152"/>
      <c r="I152"/>
    </row>
    <row r="153" spans="1:9" ht="15.75" x14ac:dyDescent="0.5">
      <c r="A153"/>
      <c r="B153"/>
      <c r="C153"/>
      <c r="D153"/>
      <c r="E153"/>
      <c r="F153"/>
      <c r="G153"/>
      <c r="H153"/>
      <c r="I153"/>
    </row>
    <row r="154" spans="1:9" ht="15.75" x14ac:dyDescent="0.5">
      <c r="A154"/>
      <c r="B154"/>
      <c r="C154"/>
      <c r="D154"/>
      <c r="E154"/>
      <c r="F154"/>
      <c r="G154"/>
      <c r="H154"/>
      <c r="I154"/>
    </row>
    <row r="155" spans="1:9" ht="15.75" x14ac:dyDescent="0.5">
      <c r="A155"/>
      <c r="B155"/>
      <c r="C155"/>
      <c r="D155"/>
      <c r="E155"/>
      <c r="F155"/>
      <c r="G155"/>
      <c r="H155"/>
      <c r="I155"/>
    </row>
    <row r="156" spans="1:9" ht="15.75" x14ac:dyDescent="0.5">
      <c r="A156"/>
      <c r="B156"/>
      <c r="C156"/>
      <c r="D156"/>
      <c r="E156"/>
      <c r="F156"/>
      <c r="G156"/>
      <c r="H156"/>
      <c r="I156"/>
    </row>
    <row r="157" spans="1:9" ht="15.75" x14ac:dyDescent="0.5">
      <c r="A157"/>
      <c r="B157"/>
      <c r="C157"/>
      <c r="D157"/>
      <c r="E157"/>
      <c r="F157"/>
      <c r="G157"/>
      <c r="H157"/>
      <c r="I157"/>
    </row>
    <row r="158" spans="1:9" ht="15.75" x14ac:dyDescent="0.5">
      <c r="A158"/>
      <c r="B158"/>
      <c r="C158"/>
      <c r="D158"/>
      <c r="E158"/>
      <c r="F158"/>
      <c r="G158"/>
      <c r="H158"/>
      <c r="I158"/>
    </row>
    <row r="159" spans="1:9" ht="15.75" x14ac:dyDescent="0.5">
      <c r="A159"/>
      <c r="B159"/>
      <c r="C159"/>
      <c r="D159"/>
      <c r="E159"/>
      <c r="F159"/>
      <c r="G159"/>
      <c r="H159"/>
      <c r="I159"/>
    </row>
    <row r="160" spans="1:9" ht="15.75" x14ac:dyDescent="0.5">
      <c r="A160"/>
      <c r="B160"/>
      <c r="C160"/>
      <c r="D160"/>
      <c r="E160"/>
      <c r="F160"/>
      <c r="G160"/>
      <c r="H160"/>
      <c r="I160"/>
    </row>
    <row r="161" spans="1:9" ht="15.75" x14ac:dyDescent="0.5">
      <c r="A161"/>
      <c r="B161"/>
      <c r="C161"/>
      <c r="D161"/>
      <c r="E161"/>
      <c r="F161"/>
      <c r="G161"/>
      <c r="H161"/>
      <c r="I161"/>
    </row>
    <row r="162" spans="1:9" ht="15.75" x14ac:dyDescent="0.5">
      <c r="A162"/>
      <c r="B162"/>
      <c r="C162"/>
      <c r="D162"/>
      <c r="E162"/>
      <c r="F162"/>
      <c r="G162"/>
      <c r="H162"/>
      <c r="I162"/>
    </row>
    <row r="163" spans="1:9" ht="15.75" x14ac:dyDescent="0.5">
      <c r="A163"/>
      <c r="B163"/>
      <c r="C163"/>
      <c r="D163"/>
      <c r="E163"/>
      <c r="F163"/>
      <c r="G163"/>
      <c r="H163"/>
      <c r="I163"/>
    </row>
    <row r="164" spans="1:9" ht="15.75" x14ac:dyDescent="0.5">
      <c r="A164"/>
      <c r="B164"/>
      <c r="C164"/>
      <c r="D164"/>
      <c r="E164"/>
      <c r="F164"/>
      <c r="G164"/>
      <c r="H164"/>
      <c r="I164"/>
    </row>
    <row r="165" spans="1:9" ht="15.75" x14ac:dyDescent="0.5">
      <c r="A165"/>
      <c r="B165"/>
      <c r="C165"/>
      <c r="D165"/>
      <c r="E165"/>
      <c r="F165"/>
      <c r="G165"/>
      <c r="H165"/>
      <c r="I165"/>
    </row>
    <row r="166" spans="1:9" ht="15.75" x14ac:dyDescent="0.5">
      <c r="A166"/>
      <c r="B166"/>
      <c r="C166"/>
      <c r="D166"/>
      <c r="E166"/>
      <c r="F166"/>
      <c r="G166"/>
      <c r="H166"/>
      <c r="I166"/>
    </row>
    <row r="167" spans="1:9" ht="15.75" x14ac:dyDescent="0.5">
      <c r="A167"/>
      <c r="B167"/>
      <c r="C167"/>
      <c r="D167"/>
      <c r="E167"/>
      <c r="F167"/>
      <c r="G167"/>
      <c r="H167"/>
      <c r="I167"/>
    </row>
    <row r="168" spans="1:9" ht="15.75" x14ac:dyDescent="0.5">
      <c r="A168"/>
      <c r="B168"/>
      <c r="C168"/>
      <c r="D168"/>
      <c r="E168"/>
      <c r="F168"/>
      <c r="G168"/>
      <c r="H168"/>
      <c r="I168"/>
    </row>
    <row r="169" spans="1:9" ht="15.75" x14ac:dyDescent="0.5">
      <c r="A169"/>
      <c r="B169"/>
      <c r="C169"/>
      <c r="D169"/>
      <c r="E169"/>
      <c r="F169"/>
      <c r="G169"/>
      <c r="H169"/>
      <c r="I169"/>
    </row>
    <row r="170" spans="1:9" ht="15.75" x14ac:dyDescent="0.5">
      <c r="A170"/>
      <c r="B170"/>
      <c r="C170"/>
      <c r="D170"/>
      <c r="E170"/>
      <c r="F170"/>
      <c r="G170"/>
      <c r="H170"/>
      <c r="I170"/>
    </row>
    <row r="171" spans="1:9" ht="15.75" x14ac:dyDescent="0.5">
      <c r="A171"/>
      <c r="B171"/>
      <c r="C171"/>
      <c r="D171"/>
      <c r="E171"/>
      <c r="F171"/>
      <c r="G171"/>
      <c r="H171"/>
      <c r="I171"/>
    </row>
    <row r="172" spans="1:9" ht="15.75" x14ac:dyDescent="0.5">
      <c r="A172"/>
      <c r="B172"/>
      <c r="C172"/>
      <c r="D172"/>
      <c r="E172"/>
      <c r="F172"/>
      <c r="G172"/>
      <c r="H172"/>
      <c r="I172"/>
    </row>
    <row r="173" spans="1:9" ht="15.75" x14ac:dyDescent="0.5">
      <c r="A173"/>
      <c r="B173"/>
      <c r="C173"/>
      <c r="D173"/>
      <c r="E173"/>
      <c r="F173"/>
      <c r="G173"/>
      <c r="H173"/>
      <c r="I173"/>
    </row>
    <row r="174" spans="1:9" ht="15.75" x14ac:dyDescent="0.5">
      <c r="A174"/>
      <c r="B174"/>
      <c r="C174"/>
      <c r="D174"/>
      <c r="E174"/>
      <c r="F174"/>
      <c r="G174"/>
      <c r="H174"/>
      <c r="I174"/>
    </row>
    <row r="175" spans="1:9" ht="15.75" x14ac:dyDescent="0.5">
      <c r="A175"/>
      <c r="B175"/>
      <c r="C175"/>
      <c r="D175"/>
      <c r="E175"/>
      <c r="F175"/>
      <c r="G175"/>
      <c r="H175"/>
      <c r="I175"/>
    </row>
    <row r="176" spans="1:9" ht="15.75" x14ac:dyDescent="0.5">
      <c r="A176"/>
      <c r="B176"/>
      <c r="C176"/>
      <c r="D176"/>
      <c r="E176"/>
      <c r="F176"/>
      <c r="G176"/>
      <c r="H176"/>
      <c r="I176"/>
    </row>
    <row r="177" spans="1:9" ht="15.75" x14ac:dyDescent="0.5">
      <c r="A177"/>
      <c r="B177"/>
      <c r="C177"/>
      <c r="D177"/>
      <c r="E177"/>
      <c r="F177"/>
      <c r="G177"/>
      <c r="H177"/>
      <c r="I177"/>
    </row>
    <row r="178" spans="1:9" ht="15.75" x14ac:dyDescent="0.5">
      <c r="A178"/>
      <c r="B178"/>
      <c r="C178"/>
      <c r="D178"/>
      <c r="E178"/>
      <c r="F178"/>
      <c r="G178"/>
      <c r="H178"/>
      <c r="I178"/>
    </row>
    <row r="179" spans="1:9" ht="15.75" x14ac:dyDescent="0.5">
      <c r="A179"/>
      <c r="B179"/>
      <c r="C179"/>
      <c r="D179"/>
      <c r="E179"/>
      <c r="F179"/>
      <c r="G179"/>
      <c r="H179"/>
      <c r="I179"/>
    </row>
    <row r="180" spans="1:9" ht="15.75" x14ac:dyDescent="0.5">
      <c r="A180"/>
      <c r="B180"/>
      <c r="C180"/>
      <c r="D180"/>
      <c r="E180"/>
      <c r="F180"/>
      <c r="G180"/>
      <c r="H180"/>
      <c r="I180"/>
    </row>
    <row r="181" spans="1:9" ht="15.75" x14ac:dyDescent="0.5">
      <c r="A181"/>
      <c r="B181"/>
      <c r="C181"/>
      <c r="D181"/>
      <c r="E181"/>
      <c r="F181"/>
      <c r="G181"/>
      <c r="H181"/>
      <c r="I181"/>
    </row>
    <row r="182" spans="1:9" ht="15.75" x14ac:dyDescent="0.5">
      <c r="A182"/>
      <c r="B182"/>
      <c r="C182"/>
      <c r="D182"/>
      <c r="E182"/>
      <c r="F182"/>
      <c r="G182"/>
      <c r="H182"/>
      <c r="I182"/>
    </row>
    <row r="183" spans="1:9" ht="15.75" x14ac:dyDescent="0.5">
      <c r="A183"/>
      <c r="B183"/>
      <c r="C183"/>
      <c r="D183"/>
      <c r="E183"/>
      <c r="F183"/>
      <c r="G183"/>
      <c r="H183"/>
      <c r="I183"/>
    </row>
    <row r="184" spans="1:9" ht="15.75" x14ac:dyDescent="0.5">
      <c r="A184"/>
      <c r="B184"/>
      <c r="C184"/>
      <c r="D184"/>
      <c r="E184"/>
      <c r="F184"/>
      <c r="G184"/>
      <c r="H184"/>
      <c r="I184"/>
    </row>
    <row r="185" spans="1:9" ht="15.75" x14ac:dyDescent="0.5">
      <c r="A185"/>
      <c r="B185"/>
      <c r="C185"/>
      <c r="D185"/>
      <c r="E185"/>
      <c r="F185"/>
      <c r="G185"/>
      <c r="H185"/>
      <c r="I185"/>
    </row>
    <row r="186" spans="1:9" ht="15.75" x14ac:dyDescent="0.5">
      <c r="A186"/>
      <c r="B186"/>
      <c r="C186"/>
      <c r="D186"/>
      <c r="E186"/>
      <c r="F186"/>
      <c r="G186"/>
      <c r="H186"/>
      <c r="I186"/>
    </row>
    <row r="187" spans="1:9" ht="15.75" x14ac:dyDescent="0.5">
      <c r="A187"/>
      <c r="B187"/>
      <c r="C187"/>
      <c r="D187"/>
      <c r="E187"/>
      <c r="F187"/>
      <c r="G187"/>
      <c r="H187"/>
      <c r="I187"/>
    </row>
    <row r="188" spans="1:9" ht="15.75" x14ac:dyDescent="0.5">
      <c r="A188"/>
      <c r="B188"/>
      <c r="C188"/>
      <c r="D188"/>
      <c r="E188"/>
      <c r="F188"/>
      <c r="G188"/>
      <c r="H188"/>
      <c r="I188"/>
    </row>
    <row r="189" spans="1:9" ht="15.75" x14ac:dyDescent="0.5">
      <c r="A189"/>
      <c r="B189"/>
      <c r="C189"/>
      <c r="D189"/>
      <c r="E189"/>
      <c r="F189"/>
      <c r="G189"/>
      <c r="H189"/>
      <c r="I189"/>
    </row>
    <row r="190" spans="1:9" ht="15.75" x14ac:dyDescent="0.5">
      <c r="A190"/>
      <c r="B190"/>
      <c r="C190"/>
      <c r="D190"/>
      <c r="E190"/>
      <c r="F190"/>
      <c r="G190"/>
      <c r="H190"/>
      <c r="I190"/>
    </row>
    <row r="191" spans="1:9" ht="15.75" x14ac:dyDescent="0.5">
      <c r="A191"/>
      <c r="B191"/>
      <c r="C191"/>
      <c r="D191"/>
      <c r="E191"/>
      <c r="F191"/>
      <c r="G191"/>
      <c r="H191"/>
      <c r="I191"/>
    </row>
    <row r="192" spans="1:9" ht="15.75" x14ac:dyDescent="0.5">
      <c r="A192"/>
      <c r="B192"/>
      <c r="C192"/>
      <c r="D192"/>
      <c r="E192"/>
      <c r="F192"/>
      <c r="G192"/>
      <c r="H192"/>
      <c r="I192"/>
    </row>
    <row r="193" spans="1:9" ht="15.75" x14ac:dyDescent="0.5">
      <c r="A193"/>
      <c r="B193"/>
      <c r="C193"/>
      <c r="D193"/>
      <c r="E193"/>
      <c r="F193"/>
      <c r="G193"/>
      <c r="H193"/>
      <c r="I193"/>
    </row>
    <row r="194" spans="1:9" ht="15.75" x14ac:dyDescent="0.5">
      <c r="A194"/>
      <c r="B194"/>
      <c r="C194"/>
      <c r="D194"/>
      <c r="E194"/>
      <c r="F194"/>
      <c r="G194"/>
      <c r="H194"/>
      <c r="I194"/>
    </row>
    <row r="195" spans="1:9" ht="15.75" x14ac:dyDescent="0.5">
      <c r="A195"/>
      <c r="B195"/>
      <c r="C195"/>
      <c r="D195"/>
      <c r="E195"/>
      <c r="F195"/>
      <c r="G195"/>
      <c r="H195"/>
      <c r="I195"/>
    </row>
    <row r="196" spans="1:9" ht="15.75" x14ac:dyDescent="0.5">
      <c r="A196"/>
      <c r="B196"/>
      <c r="C196"/>
      <c r="D196"/>
      <c r="E196"/>
      <c r="F196"/>
      <c r="G196"/>
      <c r="H196"/>
      <c r="I196"/>
    </row>
    <row r="197" spans="1:9" ht="15.75" x14ac:dyDescent="0.5">
      <c r="A197"/>
      <c r="B197"/>
      <c r="C197"/>
      <c r="D197"/>
      <c r="E197"/>
      <c r="F197"/>
      <c r="G197"/>
      <c r="H197"/>
      <c r="I197"/>
    </row>
    <row r="198" spans="1:9" ht="15.75" x14ac:dyDescent="0.5">
      <c r="A198"/>
      <c r="B198"/>
      <c r="C198"/>
      <c r="D198"/>
      <c r="E198"/>
      <c r="F198"/>
      <c r="G198"/>
      <c r="H198"/>
      <c r="I198"/>
    </row>
    <row r="199" spans="1:9" ht="15.75" x14ac:dyDescent="0.5">
      <c r="A199"/>
      <c r="B199"/>
      <c r="C199"/>
      <c r="D199"/>
      <c r="E199"/>
      <c r="F199"/>
      <c r="G199"/>
      <c r="H199"/>
      <c r="I199"/>
    </row>
    <row r="200" spans="1:9" ht="15.75" x14ac:dyDescent="0.5">
      <c r="A200"/>
      <c r="B200"/>
      <c r="C200"/>
      <c r="D200"/>
      <c r="E200"/>
      <c r="F200"/>
      <c r="G200"/>
      <c r="H200"/>
      <c r="I200"/>
    </row>
    <row r="201" spans="1:9" ht="15.75" x14ac:dyDescent="0.5">
      <c r="A201"/>
      <c r="B201"/>
      <c r="C201"/>
      <c r="D201"/>
      <c r="E201"/>
      <c r="F201"/>
      <c r="G201"/>
      <c r="H201"/>
      <c r="I201"/>
    </row>
    <row r="202" spans="1:9" ht="15.75" x14ac:dyDescent="0.5">
      <c r="A202"/>
      <c r="B202"/>
      <c r="C202"/>
      <c r="D202"/>
      <c r="E202"/>
      <c r="F202"/>
      <c r="G202"/>
      <c r="H202"/>
      <c r="I202"/>
    </row>
    <row r="203" spans="1:9" ht="15.75" x14ac:dyDescent="0.5">
      <c r="A203"/>
      <c r="B203"/>
      <c r="C203"/>
      <c r="D203"/>
      <c r="E203"/>
      <c r="F203"/>
      <c r="G203"/>
      <c r="H203"/>
      <c r="I203"/>
    </row>
    <row r="204" spans="1:9" ht="15.75" x14ac:dyDescent="0.5">
      <c r="A204"/>
      <c r="B204"/>
      <c r="C204"/>
      <c r="D204"/>
      <c r="E204"/>
      <c r="F204"/>
      <c r="G204"/>
      <c r="H204"/>
      <c r="I204"/>
    </row>
    <row r="205" spans="1:9" ht="15.75" x14ac:dyDescent="0.5">
      <c r="A205"/>
      <c r="B205"/>
      <c r="C205"/>
      <c r="D205"/>
      <c r="E205"/>
      <c r="F205"/>
      <c r="G205"/>
      <c r="H205"/>
      <c r="I205"/>
    </row>
    <row r="206" spans="1:9" ht="15.75" x14ac:dyDescent="0.5">
      <c r="A206"/>
      <c r="B206"/>
      <c r="C206"/>
      <c r="D206"/>
      <c r="E206"/>
      <c r="F206"/>
      <c r="G206"/>
      <c r="H206"/>
      <c r="I206"/>
    </row>
    <row r="207" spans="1:9" ht="15.75" x14ac:dyDescent="0.5">
      <c r="A207"/>
      <c r="B207"/>
      <c r="C207"/>
      <c r="D207"/>
      <c r="E207"/>
      <c r="F207"/>
      <c r="G207"/>
      <c r="H207"/>
      <c r="I207"/>
    </row>
    <row r="208" spans="1:9" ht="15.75" x14ac:dyDescent="0.5">
      <c r="A208"/>
      <c r="B208"/>
      <c r="C208"/>
      <c r="D208"/>
      <c r="E208"/>
      <c r="F208"/>
      <c r="G208"/>
      <c r="H208"/>
      <c r="I208"/>
    </row>
    <row r="209" spans="1:9" ht="15.75" x14ac:dyDescent="0.5">
      <c r="A209"/>
      <c r="B209"/>
      <c r="C209"/>
      <c r="D209"/>
      <c r="E209"/>
      <c r="F209"/>
      <c r="G209"/>
      <c r="H209"/>
      <c r="I209"/>
    </row>
    <row r="210" spans="1:9" ht="15.75" x14ac:dyDescent="0.5">
      <c r="A210"/>
      <c r="B210"/>
      <c r="C210"/>
      <c r="D210"/>
      <c r="E210"/>
      <c r="F210"/>
      <c r="G210"/>
      <c r="H210"/>
      <c r="I210"/>
    </row>
    <row r="211" spans="1:9" ht="15.75" x14ac:dyDescent="0.5">
      <c r="A211"/>
      <c r="B211"/>
      <c r="C211"/>
      <c r="D211"/>
      <c r="E211"/>
      <c r="F211"/>
      <c r="G211"/>
      <c r="H211"/>
      <c r="I211"/>
    </row>
    <row r="212" spans="1:9" ht="15.75" x14ac:dyDescent="0.5">
      <c r="A212"/>
      <c r="B212"/>
      <c r="C212"/>
      <c r="D212"/>
      <c r="E212"/>
      <c r="F212"/>
      <c r="G212"/>
      <c r="H212"/>
      <c r="I212"/>
    </row>
    <row r="213" spans="1:9" ht="15.75" x14ac:dyDescent="0.5">
      <c r="A213"/>
      <c r="B213"/>
      <c r="C213"/>
      <c r="D213"/>
      <c r="E213"/>
      <c r="F213"/>
      <c r="G213"/>
      <c r="H213"/>
      <c r="I213"/>
    </row>
    <row r="214" spans="1:9" ht="15.75" x14ac:dyDescent="0.5">
      <c r="A214"/>
      <c r="B214"/>
      <c r="C214"/>
      <c r="D214"/>
      <c r="E214"/>
      <c r="F214"/>
      <c r="G214"/>
      <c r="H214"/>
      <c r="I214"/>
    </row>
    <row r="215" spans="1:9" ht="15.75" x14ac:dyDescent="0.5">
      <c r="A215"/>
      <c r="B215"/>
      <c r="C215"/>
      <c r="D215"/>
      <c r="E215"/>
      <c r="F215"/>
      <c r="G215"/>
      <c r="H215"/>
      <c r="I215"/>
    </row>
    <row r="216" spans="1:9" ht="15.75" x14ac:dyDescent="0.5">
      <c r="A216"/>
      <c r="B216"/>
      <c r="C216"/>
      <c r="D216"/>
      <c r="E216"/>
      <c r="F216"/>
      <c r="G216"/>
      <c r="H216"/>
      <c r="I216"/>
    </row>
    <row r="217" spans="1:9" ht="15.75" x14ac:dyDescent="0.5">
      <c r="A217"/>
      <c r="B217"/>
      <c r="C217"/>
      <c r="D217"/>
      <c r="E217"/>
      <c r="F217"/>
      <c r="G217"/>
      <c r="H217"/>
      <c r="I217"/>
    </row>
    <row r="218" spans="1:9" ht="15.75" x14ac:dyDescent="0.5">
      <c r="A218"/>
      <c r="B218"/>
      <c r="C218"/>
      <c r="D218"/>
      <c r="E218"/>
      <c r="F218"/>
      <c r="G218"/>
      <c r="H218"/>
      <c r="I218"/>
    </row>
    <row r="219" spans="1:9" ht="15.75" x14ac:dyDescent="0.5">
      <c r="A219"/>
      <c r="B219"/>
      <c r="C219"/>
      <c r="D219"/>
      <c r="E219"/>
      <c r="F219"/>
      <c r="G219"/>
      <c r="H219"/>
      <c r="I219"/>
    </row>
    <row r="220" spans="1:9" ht="15.75" x14ac:dyDescent="0.5">
      <c r="A220"/>
      <c r="B220"/>
      <c r="C220"/>
      <c r="D220"/>
      <c r="E220"/>
      <c r="F220"/>
      <c r="G220"/>
      <c r="H220"/>
      <c r="I220"/>
    </row>
    <row r="221" spans="1:9" ht="15.75" x14ac:dyDescent="0.5">
      <c r="A221"/>
      <c r="B221"/>
      <c r="C221"/>
      <c r="D221"/>
      <c r="E221"/>
      <c r="F221"/>
      <c r="G221"/>
      <c r="H221"/>
      <c r="I221"/>
    </row>
    <row r="222" spans="1:9" ht="15.75" x14ac:dyDescent="0.5">
      <c r="A222"/>
      <c r="B222"/>
      <c r="C222"/>
      <c r="D222"/>
      <c r="E222"/>
      <c r="F222"/>
      <c r="G222"/>
      <c r="H222"/>
      <c r="I222"/>
    </row>
    <row r="223" spans="1:9" ht="15.75" x14ac:dyDescent="0.5">
      <c r="A223"/>
      <c r="B223"/>
      <c r="C223"/>
      <c r="D223"/>
      <c r="E223"/>
      <c r="F223"/>
      <c r="G223"/>
      <c r="H223"/>
      <c r="I223"/>
    </row>
    <row r="224" spans="1:9" ht="15.75" x14ac:dyDescent="0.5">
      <c r="A224"/>
      <c r="B224"/>
      <c r="C224"/>
      <c r="D224"/>
      <c r="E224"/>
      <c r="F224"/>
      <c r="G224"/>
      <c r="H224"/>
      <c r="I224"/>
    </row>
  </sheetData>
  <autoFilter ref="V33:W43" xr:uid="{5AADCC39-6D37-4649-9B07-0918FDC6D275}"/>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5A009-9C06-410F-B500-EA19EE9E6031}">
  <dimension ref="A1"/>
  <sheetViews>
    <sheetView workbookViewId="0"/>
  </sheetViews>
  <sheetFormatPr defaultRowHeight="15.75" x14ac:dyDescent="0.5"/>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AA77-6674-4786-B615-E70D8C4CEBB3}">
  <dimension ref="A1"/>
  <sheetViews>
    <sheetView workbookViewId="0"/>
  </sheetViews>
  <sheetFormatPr defaultRowHeight="15.75" x14ac:dyDescent="0.5"/>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9326-ED11-42FF-B932-9127DFE777A2}">
  <dimension ref="A1"/>
  <sheetViews>
    <sheetView workbookViewId="0"/>
  </sheetViews>
  <sheetFormatPr defaultRowHeight="15.75" x14ac:dyDescent="0.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740E-59BB-49F2-9398-FC0DCF5BD44B}">
  <sheetPr>
    <tabColor theme="8"/>
  </sheetPr>
  <dimension ref="A1:AK218"/>
  <sheetViews>
    <sheetView tabSelected="1" topLeftCell="B3" zoomScaleNormal="100" workbookViewId="0">
      <pane ySplit="6" topLeftCell="A9" activePane="bottomLeft" state="frozen"/>
      <selection activeCell="B3" sqref="B3"/>
      <selection pane="bottomLeft" activeCell="B3" sqref="B3"/>
    </sheetView>
  </sheetViews>
  <sheetFormatPr defaultColWidth="7.76171875" defaultRowHeight="14.25" x14ac:dyDescent="0.45"/>
  <cols>
    <col min="1" max="1" width="13.234375" style="25" hidden="1" customWidth="1"/>
    <col min="2" max="2" width="13.64453125" style="1" customWidth="1"/>
    <col min="3" max="3" width="17.234375" style="1" customWidth="1"/>
    <col min="4" max="4" width="18.3515625" style="1" customWidth="1"/>
    <col min="5" max="5" width="13.64453125" style="71" customWidth="1"/>
    <col min="6" max="7" width="15.52734375" style="71" customWidth="1"/>
    <col min="8" max="10" width="15.52734375" style="61" customWidth="1"/>
    <col min="11" max="11" width="15.52734375" style="1" hidden="1" customWidth="1"/>
    <col min="12" max="12" width="15.52734375" style="65" customWidth="1"/>
    <col min="13" max="13" width="15.52734375" style="24" customWidth="1"/>
    <col min="14" max="15" width="20.87890625" style="62" customWidth="1"/>
    <col min="16" max="16" width="25.41015625" style="1" hidden="1" customWidth="1"/>
    <col min="17" max="17" width="18.64453125" style="27" hidden="1" customWidth="1"/>
    <col min="18" max="18" width="16.64453125" style="27" hidden="1" customWidth="1"/>
    <col min="19" max="19" width="11.64453125" style="31" hidden="1" customWidth="1"/>
    <col min="20" max="26" width="15.52734375" style="61" customWidth="1"/>
    <col min="27" max="34" width="15.52734375" style="61" hidden="1" customWidth="1"/>
    <col min="35" max="35" width="11.64453125" style="32" customWidth="1"/>
    <col min="36" max="36" width="9.234375" style="1" customWidth="1"/>
    <col min="37" max="37" width="7.76171875" style="25" customWidth="1"/>
    <col min="38" max="16384" width="7.76171875" style="1"/>
  </cols>
  <sheetData>
    <row r="1" spans="1:35" hidden="1" x14ac:dyDescent="0.45">
      <c r="S1" s="75" t="s">
        <v>454</v>
      </c>
      <c r="T1" s="1">
        <f>IF(T8="",0,1)</f>
        <v>1</v>
      </c>
      <c r="U1" s="1">
        <f t="shared" ref="U1:AH1" si="0">IF(U8="",0,1)</f>
        <v>1</v>
      </c>
      <c r="V1" s="1">
        <f t="shared" si="0"/>
        <v>1</v>
      </c>
      <c r="W1" s="1">
        <f t="shared" si="0"/>
        <v>1</v>
      </c>
      <c r="X1" s="1">
        <f t="shared" si="0"/>
        <v>1</v>
      </c>
      <c r="Y1" s="1">
        <f t="shared" si="0"/>
        <v>1</v>
      </c>
      <c r="Z1" s="1">
        <f t="shared" si="0"/>
        <v>1</v>
      </c>
      <c r="AA1" s="1">
        <f t="shared" si="0"/>
        <v>0</v>
      </c>
      <c r="AB1" s="1">
        <f t="shared" si="0"/>
        <v>0</v>
      </c>
      <c r="AC1" s="1">
        <f t="shared" si="0"/>
        <v>0</v>
      </c>
      <c r="AD1" s="1">
        <f t="shared" si="0"/>
        <v>0</v>
      </c>
      <c r="AE1" s="1">
        <f t="shared" si="0"/>
        <v>0</v>
      </c>
      <c r="AF1" s="1">
        <f t="shared" si="0"/>
        <v>0</v>
      </c>
      <c r="AG1" s="1">
        <f t="shared" si="0"/>
        <v>0</v>
      </c>
      <c r="AH1" s="1">
        <f t="shared" si="0"/>
        <v>0</v>
      </c>
    </row>
    <row r="2" spans="1:35" hidden="1" x14ac:dyDescent="0.45">
      <c r="S2" s="75" t="s">
        <v>455</v>
      </c>
      <c r="T2" s="76">
        <f>COUNTA(8:8)</f>
        <v>25</v>
      </c>
      <c r="U2" s="1"/>
      <c r="V2" s="1"/>
      <c r="W2" s="1"/>
      <c r="X2" s="1"/>
      <c r="Y2" s="1"/>
      <c r="Z2" s="1"/>
      <c r="AA2" s="1"/>
      <c r="AB2" s="1"/>
      <c r="AC2" s="1"/>
      <c r="AD2" s="1"/>
      <c r="AE2" s="1"/>
      <c r="AF2" s="1"/>
      <c r="AG2" s="1"/>
      <c r="AH2" s="1"/>
    </row>
    <row r="3" spans="1:35" ht="30" customHeight="1" x14ac:dyDescent="0.45">
      <c r="B3" s="26" t="s">
        <v>18</v>
      </c>
      <c r="E3" s="1"/>
      <c r="F3" s="1"/>
      <c r="G3" s="1"/>
      <c r="H3" s="1"/>
      <c r="I3" s="1"/>
      <c r="J3" s="1"/>
      <c r="L3" s="1"/>
      <c r="M3" s="1"/>
      <c r="N3" s="1"/>
      <c r="O3" s="1"/>
      <c r="Q3" s="1"/>
      <c r="R3" s="1"/>
      <c r="S3" s="25"/>
      <c r="T3" s="1"/>
      <c r="U3" s="1"/>
      <c r="V3" s="1"/>
      <c r="W3" s="1"/>
      <c r="X3" s="1"/>
      <c r="Y3" s="1"/>
      <c r="Z3" s="1"/>
      <c r="AA3" s="1"/>
      <c r="AB3" s="1"/>
      <c r="AC3" s="1"/>
      <c r="AD3" s="1"/>
      <c r="AE3" s="1"/>
      <c r="AF3" s="1"/>
      <c r="AG3" s="1"/>
      <c r="AH3" s="1"/>
      <c r="AI3" s="1"/>
    </row>
    <row r="4" spans="1:35" x14ac:dyDescent="0.45">
      <c r="A4" s="38" t="str" cm="1">
        <f t="array" ref="A4">IF($C$4="","*",_xlfn.XLOOKUP($C$4,_xlfn.ANCHORARRAY(Options!J2),INDEX(_xlfn.ANCHORARRAY(Options!H2),,1)))</f>
        <v>*</v>
      </c>
      <c r="B4" s="8" t="s">
        <v>19</v>
      </c>
      <c r="C4" s="22"/>
      <c r="D4" s="3"/>
      <c r="E4" s="3"/>
      <c r="F4" s="4"/>
      <c r="G4" s="1"/>
      <c r="H4" s="1"/>
      <c r="I4" s="1"/>
      <c r="J4" s="1"/>
      <c r="L4" s="1"/>
      <c r="M4" s="15"/>
      <c r="N4" s="15"/>
      <c r="O4" s="15"/>
      <c r="P4" s="15"/>
      <c r="Q4" s="15"/>
      <c r="R4" s="15"/>
      <c r="S4" s="25"/>
      <c r="T4" s="1"/>
      <c r="U4" s="1"/>
      <c r="V4" s="1"/>
      <c r="W4" s="1"/>
      <c r="X4" s="1"/>
      <c r="Y4" s="1"/>
      <c r="Z4" s="1"/>
      <c r="AA4" s="1"/>
      <c r="AB4" s="1"/>
      <c r="AC4" s="1"/>
      <c r="AD4" s="74"/>
      <c r="AE4" s="74"/>
      <c r="AF4" s="74"/>
      <c r="AG4" s="74"/>
      <c r="AH4" s="74"/>
      <c r="AI4" s="1"/>
    </row>
    <row r="5" spans="1:35" x14ac:dyDescent="0.45">
      <c r="A5" s="39" cm="1">
        <f t="array" ref="A5">IF(C5="",_xll.TODAYNV(),C5)</f>
        <v>46022</v>
      </c>
      <c r="B5" s="8" t="s">
        <v>20</v>
      </c>
      <c r="C5" s="40">
        <v>46022</v>
      </c>
      <c r="E5" s="1"/>
      <c r="F5" s="7"/>
      <c r="G5" s="1"/>
      <c r="H5" s="1"/>
      <c r="I5" s="1"/>
      <c r="J5" s="1"/>
      <c r="L5" s="1"/>
      <c r="M5" s="1"/>
      <c r="N5" s="1"/>
      <c r="O5" s="1"/>
      <c r="Q5" s="1"/>
      <c r="R5" s="1"/>
      <c r="S5" s="25"/>
      <c r="T5" s="1"/>
      <c r="U5" s="1"/>
      <c r="V5" s="1"/>
      <c r="W5" s="1"/>
      <c r="X5" s="1"/>
      <c r="Y5" s="1"/>
      <c r="Z5" s="1"/>
      <c r="AA5" s="1"/>
      <c r="AB5" s="1"/>
      <c r="AC5" s="1"/>
      <c r="AD5" s="1"/>
      <c r="AE5" s="1"/>
      <c r="AF5" s="1"/>
      <c r="AG5" s="1"/>
      <c r="AH5" s="1"/>
      <c r="AI5" s="1"/>
    </row>
    <row r="6" spans="1:35" x14ac:dyDescent="0.45">
      <c r="A6" s="38" t="str" cm="1">
        <f t="array" ref="A6">_xlfn.IFS(
 OR(C6="",C6="Document date"),"Document_Date",
 C6="Posting date","Posting_Date",
 C6="Due date","Due_Date")</f>
        <v>Posting_Date</v>
      </c>
      <c r="B6" s="8" t="s">
        <v>104</v>
      </c>
      <c r="C6" s="40" t="s">
        <v>51</v>
      </c>
      <c r="E6" s="1"/>
      <c r="F6" s="7"/>
      <c r="G6" s="14"/>
      <c r="H6" s="1"/>
      <c r="I6" s="1"/>
      <c r="J6" s="1"/>
      <c r="L6" s="1"/>
      <c r="M6" s="15"/>
      <c r="N6" s="15"/>
      <c r="O6" s="15"/>
      <c r="P6" s="15"/>
      <c r="Q6" s="15"/>
      <c r="R6" s="15"/>
      <c r="S6" s="25"/>
      <c r="T6" s="1"/>
      <c r="U6" s="1"/>
      <c r="V6" s="1"/>
      <c r="W6" s="1"/>
      <c r="X6" s="1"/>
      <c r="Y6" s="1"/>
      <c r="Z6" s="1"/>
      <c r="AA6" s="1"/>
      <c r="AB6" s="1"/>
      <c r="AC6" s="1"/>
      <c r="AD6" s="74"/>
      <c r="AE6" s="74"/>
      <c r="AF6" s="74"/>
      <c r="AG6" s="74"/>
      <c r="AH6" s="74"/>
      <c r="AI6" s="1"/>
    </row>
    <row r="7" spans="1:35" x14ac:dyDescent="0.45">
      <c r="E7" s="1"/>
      <c r="F7" s="1"/>
      <c r="G7" s="1"/>
      <c r="H7" s="1"/>
      <c r="I7" s="24"/>
      <c r="J7" s="24"/>
      <c r="K7" s="24"/>
      <c r="L7" s="24"/>
      <c r="N7" s="24"/>
      <c r="O7" s="1"/>
      <c r="T7" s="24"/>
      <c r="U7" s="24"/>
      <c r="V7" s="24"/>
      <c r="W7" s="24"/>
      <c r="X7" s="24"/>
      <c r="Y7" s="24"/>
      <c r="Z7" s="24"/>
      <c r="AA7" s="24"/>
      <c r="AB7" s="24"/>
      <c r="AC7" s="24"/>
      <c r="AD7" s="24"/>
      <c r="AE7" s="24"/>
      <c r="AF7" s="24"/>
      <c r="AG7" s="24"/>
      <c r="AH7" s="24"/>
    </row>
    <row r="8" spans="1:35" x14ac:dyDescent="0.45">
      <c r="B8" s="58" t="s">
        <v>93</v>
      </c>
      <c r="C8" s="58" t="s">
        <v>31</v>
      </c>
      <c r="D8" s="58" t="s">
        <v>88</v>
      </c>
      <c r="E8" s="58" t="s">
        <v>22</v>
      </c>
      <c r="F8" s="58" t="s">
        <v>51</v>
      </c>
      <c r="G8" s="58" t="s">
        <v>21</v>
      </c>
      <c r="H8" s="58" t="s">
        <v>23</v>
      </c>
      <c r="I8" s="58" t="s">
        <v>91</v>
      </c>
      <c r="J8" s="58" t="s">
        <v>94</v>
      </c>
      <c r="K8" s="58" t="s">
        <v>424</v>
      </c>
      <c r="L8" s="58" t="s">
        <v>28</v>
      </c>
      <c r="M8" s="58" t="s">
        <v>95</v>
      </c>
      <c r="N8" s="58" t="s">
        <v>97</v>
      </c>
      <c r="O8" s="58" t="s">
        <v>456</v>
      </c>
      <c r="P8" s="58" t="s">
        <v>19</v>
      </c>
      <c r="Q8" s="58" t="s">
        <v>459</v>
      </c>
      <c r="R8" s="58" t="s">
        <v>96</v>
      </c>
      <c r="S8" s="58" t="s">
        <v>11</v>
      </c>
      <c r="T8" s="77" t="str" cm="1">
        <f t="array" ref="T8:Z8">_xll.BC.DIMENSIONNAME(Connection,TRANSPOSE(_xll.BC.EXPANDDIMENSIONRANGE(Connection)))</f>
        <v>Area</v>
      </c>
      <c r="U8" s="77" t="str">
        <v>Business Group</v>
      </c>
      <c r="V8" s="77" t="str">
        <v>Customer Group</v>
      </c>
      <c r="W8" s="77" t="str">
        <v>Department</v>
      </c>
      <c r="X8" s="77" t="str">
        <v>Purchaser</v>
      </c>
      <c r="Y8" s="77" t="str">
        <v>Sales campaign</v>
      </c>
      <c r="Z8" s="77" t="str">
        <v>Salesperson</v>
      </c>
      <c r="AA8" s="77"/>
      <c r="AB8" s="77"/>
      <c r="AC8" s="77"/>
      <c r="AD8" s="77"/>
      <c r="AE8" s="77"/>
      <c r="AF8" s="77"/>
      <c r="AG8" s="77"/>
      <c r="AH8" s="77"/>
    </row>
    <row r="9" spans="1:35" x14ac:dyDescent="0.45">
      <c r="B9" s="1" t="str" cm="1">
        <f t="array" ref="B9:K218">IF(COUNTA(_xll.BC.EXPANDDIMENSIONRANGE(Connection))&lt;=15,
  IF(OTHAPPYMT&lt;&gt;"",_xlfn.VSTACK(_xlfn.CHOOSECOLS(InvoiceTable[],5,6,4,7,8,9,10,11,12,1),_xlfn.CHOOSECOLS(OtherAPPYTable[],5,6,4,7,8,9,10,11,12,1)),
  _xlfn.CHOOSECOLS(InvoiceTable[],5,6,4,7,8,9,10,11,12,1)),
"Maximum number of dimensions exceeded, please contact Velixo Support")</f>
        <v>20000</v>
      </c>
      <c r="C9" s="1" t="str">
        <v>First Up Consultants</v>
      </c>
      <c r="D9" s="1" t="str">
        <v>108001</v>
      </c>
      <c r="E9" s="71" t="str">
        <v>2023-01-01</v>
      </c>
      <c r="F9" s="71" t="str">
        <v>2023-01-01</v>
      </c>
      <c r="G9" s="71" t="str">
        <v>2023-01-01</v>
      </c>
      <c r="H9" s="61">
        <v>-2533</v>
      </c>
      <c r="I9" s="61">
        <v>2533</v>
      </c>
      <c r="J9" s="61">
        <v>0</v>
      </c>
      <c r="K9" s="1">
        <v>4</v>
      </c>
      <c r="L9" s="65" cm="1">
        <f t="array" ref="L9:L218">_xlfn.LET(
_xlpm.CompareToDate,INDEX(_xlfn.ANCHORARRAY(B9),,MATCH($C$6,$B$8:$K$8,0)),
IF(_xlpm.CompareToDate="",0,AsOf-_xlpm.CompareToDate))</f>
        <v>1095</v>
      </c>
      <c r="M9" s="24" t="str" cm="1">
        <f t="array" ref="M9:M218">_xlfn.XLOOKUP(_xlfn.ANCHORARRAY(L9),AgingBucket[Days passed],AgingBucket[Description],"Current",-1,2)</f>
        <v>Over 150 days</v>
      </c>
      <c r="N9" s="62" cm="1">
        <f t="array" ref="N9:N218">_xlfn.LET(
_xlpm.AgingBalance,INDEX(_xlfn.ANCHORARRAY(B9),,9),
_xlpm.TotalPerVendor,ROUND(SUMIF(INDEX(_xlfn.ANCHORARRAY(B9),,1),INDEX(_xlfn.ANCHORARRAY(B9),,1),_xlpm.AgingBalance),2),
IF(_xlpm.TotalPerVendor=0,0,_xlpm.AgingBalance/_xlpm.TotalPerVendor))</f>
        <v>0</v>
      </c>
      <c r="O9" s="62" cm="1">
        <f t="array" ref="O9:O218">_xlfn.LET(
_xlpm.AgingBalance,INDEX(_xlfn.ANCHORARRAY(B9),,9),
_xlpm.TotalPerBucket,ROUND(SUMIF(_xlfn.ANCHORARRAY(M9),_xlfn.ANCHORARRAY(M9),_xlpm.AgingBalance),2),
IF(_xlpm.TotalPerBucket=0,0,_xlpm.AgingBalance/_xlpm.TotalPerBucket))</f>
        <v>0</v>
      </c>
      <c r="P9" s="1" t="str" cm="1">
        <f t="array" ref="P9:P218">INDEX(_xlfn.ANCHORARRAY(B9),,1)&amp;" - "&amp;INDEX(_xlfn.ANCHORARRAY(B9),,2)</f>
        <v>20000 - First Up Consultants</v>
      </c>
      <c r="Q9" s="27" t="str" cm="1">
        <f t="array" ref="Q9:Q218">IF(INDEX(_xlfn.ANCHORARRAY(B9),,9)&lt;0,"Increase","Decrease")</f>
        <v>Decrease</v>
      </c>
      <c r="R9" s="27" t="str" cm="1">
        <f t="array" ref="R9:R218">IF(_xlfn.ANCHORARRAY(L9)&gt;60,"Yes","No")</f>
        <v>Yes</v>
      </c>
      <c r="T9" s="61" t="str" cm="1">
        <f t="array" ref="T9:T218">_xlfn.BYROW(_xlfn.ANCHORARRAY($B$9),_xlfn.LAMBDA(_xlpm.row,
   _xlfn.XLOOKUP(1,
      (DimensionTable[Dimension set ID]=INDEX(_xlpm.row,10))*
      (DimensionTable[Dimension name]=T$8),
      DimensionTable[Dimension value],
      "",
      0)))</f>
        <v>40</v>
      </c>
      <c r="U9" s="61" t="str" cm="1">
        <f t="array" ref="U9:U218">_xlfn.BYROW(_xlfn.ANCHORARRAY($B$9),_xlfn.LAMBDA(_xlpm.row,
   _xlfn.XLOOKUP(1,
      (DimensionTable[Dimension set ID]=INDEX(_xlpm.row,10))*
      (DimensionTable[Dimension name]=U$8),
      DimensionTable[Dimension value],
      "",
      0)))</f>
        <v/>
      </c>
      <c r="V9" s="61" t="str" cm="1">
        <f t="array" ref="V9:V218">_xlfn.BYROW(_xlfn.ANCHORARRAY($B$9),_xlfn.LAMBDA(_xlpm.row,
   _xlfn.XLOOKUP(1,
      (DimensionTable[Dimension set ID]=INDEX(_xlpm.row,10))*
      (DimensionTable[Dimension name]=V$8),
      DimensionTable[Dimension value],
      "",
      0)))</f>
        <v/>
      </c>
      <c r="W9" s="61" t="str" cm="1">
        <f t="array" ref="W9:W218">_xlfn.BYROW(_xlfn.ANCHORARRAY($B$9),_xlfn.LAMBDA(_xlpm.row,
   _xlfn.XLOOKUP(1,
      (DimensionTable[Dimension set ID]=INDEX(_xlpm.row,10))*
      (DimensionTable[Dimension name]=W$8),
      DimensionTable[Dimension value],
      "",
      0)))</f>
        <v/>
      </c>
      <c r="X9" s="61" t="str" cm="1">
        <f t="array" ref="X9:X218">_xlfn.BYROW(_xlfn.ANCHORARRAY($B$9),_xlfn.LAMBDA(_xlpm.row,
   _xlfn.XLOOKUP(1,
      (DimensionTable[Dimension set ID]=INDEX(_xlpm.row,10))*
      (DimensionTable[Dimension name]=X$8),
      DimensionTable[Dimension value],
      "",
      0)))</f>
        <v/>
      </c>
      <c r="Y9" s="61" t="str" cm="1">
        <f t="array" ref="Y9:Y218">_xlfn.BYROW(_xlfn.ANCHORARRAY($B$9),_xlfn.LAMBDA(_xlpm.row,
   _xlfn.XLOOKUP(1,
      (DimensionTable[Dimension set ID]=INDEX(_xlpm.row,10))*
      (DimensionTable[Dimension name]=Y$8),
      DimensionTable[Dimension value],
      "",
      0)))</f>
        <v/>
      </c>
      <c r="Z9" s="61" t="str" cm="1">
        <f t="array" ref="Z9:Z218">_xlfn.BYROW(_xlfn.ANCHORARRAY($B$9),_xlfn.LAMBDA(_xlpm.row,
   _xlfn.XLOOKUP(1,
      (DimensionTable[Dimension set ID]=INDEX(_xlpm.row,10))*
      (DimensionTable[Dimension name]=Z$8),
      DimensionTable[Dimension value],
      "",
      0)))</f>
        <v/>
      </c>
      <c r="AA9" s="61" t="str" cm="1">
        <f t="array" ref="AA9:AA218">_xlfn.BYROW(_xlfn.ANCHORARRAY($B$9),_xlfn.LAMBDA(_xlpm.row,
   _xlfn.XLOOKUP(1,
      (DimensionTable[Dimension set ID]=INDEX(_xlpm.row,10))*
      (DimensionTable[Dimension name]=AA$8),
      DimensionTable[Dimension value],
      "",
      0)))</f>
        <v/>
      </c>
      <c r="AB9" s="61" t="str" cm="1">
        <f t="array" ref="AB9:AB218">_xlfn.BYROW(_xlfn.ANCHORARRAY($B$9),_xlfn.LAMBDA(_xlpm.row,
   _xlfn.XLOOKUP(1,
      (DimensionTable[Dimension set ID]=INDEX(_xlpm.row,10))*
      (DimensionTable[Dimension name]=AB$8),
      DimensionTable[Dimension value],
      "",
      0)))</f>
        <v/>
      </c>
      <c r="AC9" s="61" t="str" cm="1">
        <f t="array" ref="AC9:AC218">_xlfn.BYROW(_xlfn.ANCHORARRAY($B$9),_xlfn.LAMBDA(_xlpm.row,
   _xlfn.XLOOKUP(1,
      (DimensionTable[Dimension set ID]=INDEX(_xlpm.row,10))*
      (DimensionTable[Dimension name]=AC$8),
      DimensionTable[Dimension value],
      "",
      0)))</f>
        <v/>
      </c>
      <c r="AD9" s="61" t="str" cm="1">
        <f t="array" ref="AD9:AD218">_xlfn.BYROW(_xlfn.ANCHORARRAY($B$9),_xlfn.LAMBDA(_xlpm.row,
   _xlfn.XLOOKUP(1,
      (DimensionTable[Dimension set ID]=INDEX(_xlpm.row,10))*
      (DimensionTable[Dimension name]=AD$8),
      DimensionTable[Dimension value],
      "",
      0)))</f>
        <v/>
      </c>
      <c r="AE9" s="61" t="str" cm="1">
        <f t="array" ref="AE9:AE218">_xlfn.BYROW(_xlfn.ANCHORARRAY($B$9),_xlfn.LAMBDA(_xlpm.row,
   _xlfn.XLOOKUP(1,
      (DimensionTable[Dimension set ID]=INDEX(_xlpm.row,10))*
      (DimensionTable[Dimension name]=AE$8),
      DimensionTable[Dimension value],
      "",
      0)))</f>
        <v/>
      </c>
      <c r="AF9" s="61" t="str" cm="1">
        <f t="array" ref="AF9:AF218">_xlfn.BYROW(_xlfn.ANCHORARRAY($B$9),_xlfn.LAMBDA(_xlpm.row,
   _xlfn.XLOOKUP(1,
      (DimensionTable[Dimension set ID]=INDEX(_xlpm.row,10))*
      (DimensionTable[Dimension name]=AF$8),
      DimensionTable[Dimension value],
      "",
      0)))</f>
        <v/>
      </c>
      <c r="AG9" s="61" t="str" cm="1">
        <f t="array" ref="AG9:AG218">_xlfn.BYROW(_xlfn.ANCHORARRAY($B$9),_xlfn.LAMBDA(_xlpm.row,
   _xlfn.XLOOKUP(1,
      (DimensionTable[Dimension set ID]=INDEX(_xlpm.row,10))*
      (DimensionTable[Dimension name]=AG$8),
      DimensionTable[Dimension value],
      "",
      0)))</f>
        <v/>
      </c>
      <c r="AH9" s="61" t="str" cm="1">
        <f t="array" ref="AH9:AH218">_xlfn.BYROW(_xlfn.ANCHORARRAY($B$9),_xlfn.LAMBDA(_xlpm.row,
   _xlfn.XLOOKUP(1,
      (DimensionTable[Dimension set ID]=INDEX(_xlpm.row,10))*
      (DimensionTable[Dimension name]=AH$8),
      DimensionTable[Dimension value],
      "",
      0)))</f>
        <v/>
      </c>
    </row>
    <row r="10" spans="1:35" x14ac:dyDescent="0.45">
      <c r="B10" s="1" t="str">
        <v>30000</v>
      </c>
      <c r="C10" s="1" t="str">
        <v>Graphic Design Institute</v>
      </c>
      <c r="D10" s="1" t="str">
        <v>108002</v>
      </c>
      <c r="E10" s="71" t="str">
        <v>2023-01-01</v>
      </c>
      <c r="F10" s="71" t="str">
        <v>2023-01-01</v>
      </c>
      <c r="G10" s="71" t="str">
        <v>2023-01-01</v>
      </c>
      <c r="H10" s="61">
        <v>-1097.5</v>
      </c>
      <c r="I10" s="61">
        <v>1097.5</v>
      </c>
      <c r="J10" s="61">
        <v>0</v>
      </c>
      <c r="K10" s="1">
        <v>6</v>
      </c>
      <c r="L10" s="65">
        <v>1095</v>
      </c>
      <c r="M10" s="24" t="str">
        <v>Over 150 days</v>
      </c>
      <c r="N10" s="62">
        <v>0</v>
      </c>
      <c r="O10" s="62">
        <v>0</v>
      </c>
      <c r="P10" s="1" t="str">
        <v>30000 - Graphic Design Institute</v>
      </c>
      <c r="Q10" s="27" t="str">
        <v>Decrease</v>
      </c>
      <c r="R10" s="27" t="str">
        <v>Yes</v>
      </c>
      <c r="T10" s="61" t="str">
        <v>30</v>
      </c>
      <c r="U10" s="61" t="str">
        <v/>
      </c>
      <c r="V10" s="61" t="str">
        <v/>
      </c>
      <c r="W10" s="61" t="str">
        <v/>
      </c>
      <c r="X10" s="61" t="str">
        <v/>
      </c>
      <c r="Y10" s="61" t="str">
        <v/>
      </c>
      <c r="Z10" s="61" t="str">
        <v/>
      </c>
      <c r="AA10" s="61" t="str">
        <v/>
      </c>
      <c r="AB10" s="61" t="str">
        <v/>
      </c>
      <c r="AC10" s="61" t="str">
        <v/>
      </c>
      <c r="AD10" s="61" t="str">
        <v/>
      </c>
      <c r="AE10" s="61" t="str">
        <v/>
      </c>
      <c r="AF10" s="61" t="str">
        <v/>
      </c>
      <c r="AG10" s="61" t="str">
        <v/>
      </c>
      <c r="AH10" s="61" t="str">
        <v/>
      </c>
    </row>
    <row r="11" spans="1:35" x14ac:dyDescent="0.45">
      <c r="B11" s="1" t="str">
        <v>50000</v>
      </c>
      <c r="C11" s="1" t="str">
        <v>Nod Publishers</v>
      </c>
      <c r="D11" s="1" t="str">
        <v>108003</v>
      </c>
      <c r="E11" s="71" t="str">
        <v>2023-01-01</v>
      </c>
      <c r="F11" s="71" t="str">
        <v>2023-01-01</v>
      </c>
      <c r="G11" s="71" t="str">
        <v>2023-01-01</v>
      </c>
      <c r="H11" s="61">
        <v>-360.38</v>
      </c>
      <c r="I11" s="61">
        <v>360.38</v>
      </c>
      <c r="J11" s="61">
        <v>0</v>
      </c>
      <c r="K11" s="1">
        <v>4</v>
      </c>
      <c r="L11" s="65">
        <v>1095</v>
      </c>
      <c r="M11" s="24" t="str">
        <v>Over 150 days</v>
      </c>
      <c r="N11" s="62">
        <v>0</v>
      </c>
      <c r="O11" s="62">
        <v>0</v>
      </c>
      <c r="P11" s="1" t="str">
        <v>50000 - Nod Publishers</v>
      </c>
      <c r="Q11" s="27" t="str">
        <v>Decrease</v>
      </c>
      <c r="R11" s="27" t="str">
        <v>Yes</v>
      </c>
      <c r="T11" s="61" t="str">
        <v>40</v>
      </c>
      <c r="U11" s="61" t="str">
        <v/>
      </c>
      <c r="V11" s="61" t="str">
        <v/>
      </c>
      <c r="W11" s="61" t="str">
        <v/>
      </c>
      <c r="X11" s="61" t="str">
        <v/>
      </c>
      <c r="Y11" s="61" t="str">
        <v/>
      </c>
      <c r="Z11" s="61" t="str">
        <v/>
      </c>
      <c r="AA11" s="61" t="str">
        <v/>
      </c>
      <c r="AB11" s="61" t="str">
        <v/>
      </c>
      <c r="AC11" s="61" t="str">
        <v/>
      </c>
      <c r="AD11" s="61" t="str">
        <v/>
      </c>
      <c r="AE11" s="61" t="str">
        <v/>
      </c>
      <c r="AF11" s="61" t="str">
        <v/>
      </c>
      <c r="AG11" s="61" t="str">
        <v/>
      </c>
      <c r="AH11" s="61" t="str">
        <v/>
      </c>
    </row>
    <row r="12" spans="1:35" x14ac:dyDescent="0.45">
      <c r="B12" s="1" t="str">
        <v>40000</v>
      </c>
      <c r="C12" s="1" t="str">
        <v>Wide World Importers</v>
      </c>
      <c r="D12" s="1" t="str">
        <v>108004</v>
      </c>
      <c r="E12" s="71" t="str">
        <v>2023-01-01</v>
      </c>
      <c r="F12" s="71" t="str">
        <v>2023-01-01</v>
      </c>
      <c r="G12" s="71" t="str">
        <v>2023-01-01</v>
      </c>
      <c r="H12" s="61">
        <v>-278</v>
      </c>
      <c r="I12" s="61">
        <v>278</v>
      </c>
      <c r="J12" s="61">
        <v>0</v>
      </c>
      <c r="K12" s="1">
        <v>5</v>
      </c>
      <c r="L12" s="65">
        <v>1095</v>
      </c>
      <c r="M12" s="24" t="str">
        <v>Over 150 days</v>
      </c>
      <c r="N12" s="62">
        <v>0</v>
      </c>
      <c r="O12" s="62">
        <v>0</v>
      </c>
      <c r="P12" s="1" t="str">
        <v>40000 - Wide World Importers</v>
      </c>
      <c r="Q12" s="27" t="str">
        <v>Decrease</v>
      </c>
      <c r="R12" s="27" t="str">
        <v>Yes</v>
      </c>
      <c r="T12" s="61" t="str">
        <v>40</v>
      </c>
      <c r="U12" s="61" t="str">
        <v>HOME</v>
      </c>
      <c r="V12" s="61" t="str">
        <v/>
      </c>
      <c r="W12" s="61" t="str">
        <v/>
      </c>
      <c r="X12" s="61" t="str">
        <v/>
      </c>
      <c r="Y12" s="61" t="str">
        <v/>
      </c>
      <c r="Z12" s="61" t="str">
        <v/>
      </c>
      <c r="AA12" s="61" t="str">
        <v/>
      </c>
      <c r="AB12" s="61" t="str">
        <v/>
      </c>
      <c r="AC12" s="61" t="str">
        <v/>
      </c>
      <c r="AD12" s="61" t="str">
        <v/>
      </c>
      <c r="AE12" s="61" t="str">
        <v/>
      </c>
      <c r="AF12" s="61" t="str">
        <v/>
      </c>
      <c r="AG12" s="61" t="str">
        <v/>
      </c>
      <c r="AH12" s="61" t="str">
        <v/>
      </c>
    </row>
    <row r="13" spans="1:35" x14ac:dyDescent="0.45">
      <c r="B13" s="1" t="str">
        <v>50000</v>
      </c>
      <c r="C13" s="1" t="str">
        <v>Nod Publishers</v>
      </c>
      <c r="D13" s="1" t="str">
        <v>108005</v>
      </c>
      <c r="E13" s="71" t="str">
        <v>2023-01-01</v>
      </c>
      <c r="F13" s="71" t="str">
        <v>2023-01-01</v>
      </c>
      <c r="G13" s="71" t="str">
        <v>2023-01-01</v>
      </c>
      <c r="H13" s="61">
        <v>-1218.75</v>
      </c>
      <c r="I13" s="61">
        <v>1218.75</v>
      </c>
      <c r="J13" s="61">
        <v>0</v>
      </c>
      <c r="K13" s="1">
        <v>4</v>
      </c>
      <c r="L13" s="65">
        <v>1095</v>
      </c>
      <c r="M13" s="24" t="str">
        <v>Over 150 days</v>
      </c>
      <c r="N13" s="62">
        <v>0</v>
      </c>
      <c r="O13" s="62">
        <v>0</v>
      </c>
      <c r="P13" s="1" t="str">
        <v>50000 - Nod Publishers</v>
      </c>
      <c r="Q13" s="27" t="str">
        <v>Decrease</v>
      </c>
      <c r="R13" s="27" t="str">
        <v>Yes</v>
      </c>
      <c r="T13" s="61" t="str">
        <v>40</v>
      </c>
      <c r="U13" s="61" t="str">
        <v/>
      </c>
      <c r="V13" s="61" t="str">
        <v/>
      </c>
      <c r="W13" s="61" t="str">
        <v/>
      </c>
      <c r="X13" s="61" t="str">
        <v/>
      </c>
      <c r="Y13" s="61" t="str">
        <v/>
      </c>
      <c r="Z13" s="61" t="str">
        <v/>
      </c>
      <c r="AA13" s="61" t="str">
        <v/>
      </c>
      <c r="AB13" s="61" t="str">
        <v/>
      </c>
      <c r="AC13" s="61" t="str">
        <v/>
      </c>
      <c r="AD13" s="61" t="str">
        <v/>
      </c>
      <c r="AE13" s="61" t="str">
        <v/>
      </c>
      <c r="AF13" s="61" t="str">
        <v/>
      </c>
      <c r="AG13" s="61" t="str">
        <v/>
      </c>
      <c r="AH13" s="61" t="str">
        <v/>
      </c>
    </row>
    <row r="14" spans="1:35" x14ac:dyDescent="0.45">
      <c r="B14" s="1" t="str">
        <v>40000</v>
      </c>
      <c r="C14" s="1" t="str">
        <v>Wide World Importers</v>
      </c>
      <c r="D14" s="1" t="str">
        <v>108006</v>
      </c>
      <c r="E14" s="71" t="str">
        <v>2023-01-01</v>
      </c>
      <c r="F14" s="71" t="str">
        <v>2023-01-01</v>
      </c>
      <c r="G14" s="71" t="str">
        <v>2023-01-01</v>
      </c>
      <c r="H14" s="61">
        <v>-243.75</v>
      </c>
      <c r="I14" s="61">
        <v>243.75</v>
      </c>
      <c r="J14" s="61">
        <v>0</v>
      </c>
      <c r="K14" s="1">
        <v>5</v>
      </c>
      <c r="L14" s="65">
        <v>1095</v>
      </c>
      <c r="M14" s="24" t="str">
        <v>Over 150 days</v>
      </c>
      <c r="N14" s="62">
        <v>0</v>
      </c>
      <c r="O14" s="62">
        <v>0</v>
      </c>
      <c r="P14" s="1" t="str">
        <v>40000 - Wide World Importers</v>
      </c>
      <c r="Q14" s="27" t="str">
        <v>Decrease</v>
      </c>
      <c r="R14" s="27" t="str">
        <v>Yes</v>
      </c>
      <c r="T14" s="61" t="str">
        <v>40</v>
      </c>
      <c r="U14" s="61" t="str">
        <v>HOME</v>
      </c>
      <c r="V14" s="61" t="str">
        <v/>
      </c>
      <c r="W14" s="61" t="str">
        <v/>
      </c>
      <c r="X14" s="61" t="str">
        <v/>
      </c>
      <c r="Y14" s="61" t="str">
        <v/>
      </c>
      <c r="Z14" s="61" t="str">
        <v/>
      </c>
      <c r="AA14" s="61" t="str">
        <v/>
      </c>
      <c r="AB14" s="61" t="str">
        <v/>
      </c>
      <c r="AC14" s="61" t="str">
        <v/>
      </c>
      <c r="AD14" s="61" t="str">
        <v/>
      </c>
      <c r="AE14" s="61" t="str">
        <v/>
      </c>
      <c r="AF14" s="61" t="str">
        <v/>
      </c>
      <c r="AG14" s="61" t="str">
        <v/>
      </c>
      <c r="AH14" s="61" t="str">
        <v/>
      </c>
    </row>
    <row r="15" spans="1:35" x14ac:dyDescent="0.45">
      <c r="B15" s="1" t="str">
        <v>10000</v>
      </c>
      <c r="C15" s="1" t="str">
        <v>Fabrikam, Inc.</v>
      </c>
      <c r="D15" s="1" t="str">
        <v>108007</v>
      </c>
      <c r="E15" s="71" t="str">
        <v>2023-01-01</v>
      </c>
      <c r="F15" s="71" t="str">
        <v>2023-01-01</v>
      </c>
      <c r="G15" s="71" t="str">
        <v>2023-01-01</v>
      </c>
      <c r="H15" s="61">
        <v>-390</v>
      </c>
      <c r="I15" s="61">
        <v>390</v>
      </c>
      <c r="J15" s="61">
        <v>0</v>
      </c>
      <c r="K15" s="1">
        <v>3</v>
      </c>
      <c r="L15" s="65">
        <v>1095</v>
      </c>
      <c r="M15" s="24" t="str">
        <v>Over 150 days</v>
      </c>
      <c r="N15" s="62">
        <v>0</v>
      </c>
      <c r="O15" s="62">
        <v>0</v>
      </c>
      <c r="P15" s="1" t="str">
        <v>10000 - Fabrikam, Inc.</v>
      </c>
      <c r="Q15" s="27" t="str">
        <v>Decrease</v>
      </c>
      <c r="R15" s="27" t="str">
        <v>Yes</v>
      </c>
      <c r="T15" s="61" t="str">
        <v>70</v>
      </c>
      <c r="U15" s="61" t="str">
        <v>INDUSTRIAL</v>
      </c>
      <c r="V15" s="61" t="str">
        <v/>
      </c>
      <c r="W15" s="61" t="str">
        <v/>
      </c>
      <c r="X15" s="61" t="str">
        <v/>
      </c>
      <c r="Y15" s="61" t="str">
        <v>SUMMER</v>
      </c>
      <c r="Z15" s="61" t="str">
        <v/>
      </c>
      <c r="AA15" s="61" t="str">
        <v/>
      </c>
      <c r="AB15" s="61" t="str">
        <v/>
      </c>
      <c r="AC15" s="61" t="str">
        <v/>
      </c>
      <c r="AD15" s="61" t="str">
        <v/>
      </c>
      <c r="AE15" s="61" t="str">
        <v/>
      </c>
      <c r="AF15" s="61" t="str">
        <v/>
      </c>
      <c r="AG15" s="61" t="str">
        <v/>
      </c>
      <c r="AH15" s="61" t="str">
        <v/>
      </c>
    </row>
    <row r="16" spans="1:35" x14ac:dyDescent="0.45">
      <c r="B16" s="1" t="str">
        <v>20000</v>
      </c>
      <c r="C16" s="1" t="str">
        <v>First Up Consultants</v>
      </c>
      <c r="D16" s="1" t="str">
        <v>108008</v>
      </c>
      <c r="E16" s="71" t="str">
        <v>2023-01-01</v>
      </c>
      <c r="F16" s="71" t="str">
        <v>2023-01-01</v>
      </c>
      <c r="G16" s="71" t="str">
        <v>2023-01-01</v>
      </c>
      <c r="H16" s="61">
        <v>-1201.25</v>
      </c>
      <c r="I16" s="61">
        <v>1201.25</v>
      </c>
      <c r="J16" s="61">
        <v>0</v>
      </c>
      <c r="K16" s="1">
        <v>4</v>
      </c>
      <c r="L16" s="65">
        <v>1095</v>
      </c>
      <c r="M16" s="24" t="str">
        <v>Over 150 days</v>
      </c>
      <c r="N16" s="62">
        <v>0</v>
      </c>
      <c r="O16" s="62">
        <v>0</v>
      </c>
      <c r="P16" s="1" t="str">
        <v>20000 - First Up Consultants</v>
      </c>
      <c r="Q16" s="27" t="str">
        <v>Decrease</v>
      </c>
      <c r="R16" s="27" t="str">
        <v>Yes</v>
      </c>
      <c r="T16" s="61" t="str">
        <v>40</v>
      </c>
      <c r="U16" s="61" t="str">
        <v/>
      </c>
      <c r="V16" s="61" t="str">
        <v/>
      </c>
      <c r="W16" s="61" t="str">
        <v/>
      </c>
      <c r="X16" s="61" t="str">
        <v/>
      </c>
      <c r="Y16" s="61" t="str">
        <v/>
      </c>
      <c r="Z16" s="61" t="str">
        <v/>
      </c>
      <c r="AA16" s="61" t="str">
        <v/>
      </c>
      <c r="AB16" s="61" t="str">
        <v/>
      </c>
      <c r="AC16" s="61" t="str">
        <v/>
      </c>
      <c r="AD16" s="61" t="str">
        <v/>
      </c>
      <c r="AE16" s="61" t="str">
        <v/>
      </c>
      <c r="AF16" s="61" t="str">
        <v/>
      </c>
      <c r="AG16" s="61" t="str">
        <v/>
      </c>
      <c r="AH16" s="61" t="str">
        <v/>
      </c>
    </row>
    <row r="17" spans="2:34" x14ac:dyDescent="0.45">
      <c r="B17" s="1" t="str">
        <v>40000</v>
      </c>
      <c r="C17" s="1" t="str">
        <v>Wide World Importers</v>
      </c>
      <c r="D17" s="1" t="str">
        <v>108009</v>
      </c>
      <c r="E17" s="71" t="str">
        <v>2023-01-01</v>
      </c>
      <c r="F17" s="71" t="str">
        <v>2023-01-01</v>
      </c>
      <c r="G17" s="71" t="str">
        <v>2023-01-01</v>
      </c>
      <c r="H17" s="61">
        <v>-240.25</v>
      </c>
      <c r="I17" s="61">
        <v>240.25</v>
      </c>
      <c r="J17" s="61">
        <v>0</v>
      </c>
      <c r="K17" s="1">
        <v>5</v>
      </c>
      <c r="L17" s="65">
        <v>1095</v>
      </c>
      <c r="M17" s="24" t="str">
        <v>Over 150 days</v>
      </c>
      <c r="N17" s="62">
        <v>0</v>
      </c>
      <c r="O17" s="62">
        <v>0</v>
      </c>
      <c r="P17" s="1" t="str">
        <v>40000 - Wide World Importers</v>
      </c>
      <c r="Q17" s="27" t="str">
        <v>Decrease</v>
      </c>
      <c r="R17" s="27" t="str">
        <v>Yes</v>
      </c>
      <c r="T17" s="61" t="str">
        <v>40</v>
      </c>
      <c r="U17" s="61" t="str">
        <v>HOME</v>
      </c>
      <c r="V17" s="61" t="str">
        <v/>
      </c>
      <c r="W17" s="61" t="str">
        <v/>
      </c>
      <c r="X17" s="61" t="str">
        <v/>
      </c>
      <c r="Y17" s="61" t="str">
        <v/>
      </c>
      <c r="Z17" s="61" t="str">
        <v/>
      </c>
      <c r="AA17" s="61" t="str">
        <v/>
      </c>
      <c r="AB17" s="61" t="str">
        <v/>
      </c>
      <c r="AC17" s="61" t="str">
        <v/>
      </c>
      <c r="AD17" s="61" t="str">
        <v/>
      </c>
      <c r="AE17" s="61" t="str">
        <v/>
      </c>
      <c r="AF17" s="61" t="str">
        <v/>
      </c>
      <c r="AG17" s="61" t="str">
        <v/>
      </c>
      <c r="AH17" s="61" t="str">
        <v/>
      </c>
    </row>
    <row r="18" spans="2:34" x14ac:dyDescent="0.45">
      <c r="B18" s="1" t="str">
        <v>20000</v>
      </c>
      <c r="C18" s="1" t="str">
        <v>First Up Consultants</v>
      </c>
      <c r="D18" s="1" t="str">
        <v>108010</v>
      </c>
      <c r="E18" s="71" t="str">
        <v>2023-01-01</v>
      </c>
      <c r="F18" s="71" t="str">
        <v>2023-01-01</v>
      </c>
      <c r="G18" s="71" t="str">
        <v>2023-01-01</v>
      </c>
      <c r="H18" s="61">
        <v>-360.38</v>
      </c>
      <c r="I18" s="61">
        <v>360.38</v>
      </c>
      <c r="J18" s="61">
        <v>0</v>
      </c>
      <c r="K18" s="1">
        <v>4</v>
      </c>
      <c r="L18" s="65">
        <v>1095</v>
      </c>
      <c r="M18" s="24" t="str">
        <v>Over 150 days</v>
      </c>
      <c r="N18" s="62">
        <v>0</v>
      </c>
      <c r="O18" s="62">
        <v>0</v>
      </c>
      <c r="P18" s="1" t="str">
        <v>20000 - First Up Consultants</v>
      </c>
      <c r="Q18" s="27" t="str">
        <v>Decrease</v>
      </c>
      <c r="R18" s="27" t="str">
        <v>Yes</v>
      </c>
      <c r="T18" s="61" t="str">
        <v>40</v>
      </c>
      <c r="U18" s="61" t="str">
        <v/>
      </c>
      <c r="V18" s="61" t="str">
        <v/>
      </c>
      <c r="W18" s="61" t="str">
        <v/>
      </c>
      <c r="X18" s="61" t="str">
        <v/>
      </c>
      <c r="Y18" s="61" t="str">
        <v/>
      </c>
      <c r="Z18" s="61" t="str">
        <v/>
      </c>
      <c r="AA18" s="61" t="str">
        <v/>
      </c>
      <c r="AB18" s="61" t="str">
        <v/>
      </c>
      <c r="AC18" s="61" t="str">
        <v/>
      </c>
      <c r="AD18" s="61" t="str">
        <v/>
      </c>
      <c r="AE18" s="61" t="str">
        <v/>
      </c>
      <c r="AF18" s="61" t="str">
        <v/>
      </c>
      <c r="AG18" s="61" t="str">
        <v/>
      </c>
      <c r="AH18" s="61" t="str">
        <v/>
      </c>
    </row>
    <row r="19" spans="2:34" x14ac:dyDescent="0.45">
      <c r="B19" s="1" t="str">
        <v>10000</v>
      </c>
      <c r="C19" s="1" t="str">
        <v>Fabrikam, Inc.</v>
      </c>
      <c r="D19" s="1" t="str">
        <v>108011</v>
      </c>
      <c r="E19" s="71" t="str">
        <v>2023-01-01</v>
      </c>
      <c r="F19" s="71" t="str">
        <v>2023-01-01</v>
      </c>
      <c r="G19" s="71" t="str">
        <v>2023-01-01</v>
      </c>
      <c r="H19" s="61">
        <v>-480.5</v>
      </c>
      <c r="I19" s="61">
        <v>480.5</v>
      </c>
      <c r="J19" s="61">
        <v>0</v>
      </c>
      <c r="K19" s="1">
        <v>3</v>
      </c>
      <c r="L19" s="65">
        <v>1095</v>
      </c>
      <c r="M19" s="24" t="str">
        <v>Over 150 days</v>
      </c>
      <c r="N19" s="62">
        <v>0</v>
      </c>
      <c r="O19" s="62">
        <v>0</v>
      </c>
      <c r="P19" s="1" t="str">
        <v>10000 - Fabrikam, Inc.</v>
      </c>
      <c r="Q19" s="27" t="str">
        <v>Decrease</v>
      </c>
      <c r="R19" s="27" t="str">
        <v>Yes</v>
      </c>
      <c r="T19" s="61" t="str">
        <v>70</v>
      </c>
      <c r="U19" s="61" t="str">
        <v>INDUSTRIAL</v>
      </c>
      <c r="V19" s="61" t="str">
        <v/>
      </c>
      <c r="W19" s="61" t="str">
        <v/>
      </c>
      <c r="X19" s="61" t="str">
        <v/>
      </c>
      <c r="Y19" s="61" t="str">
        <v>SUMMER</v>
      </c>
      <c r="Z19" s="61" t="str">
        <v/>
      </c>
      <c r="AA19" s="61" t="str">
        <v/>
      </c>
      <c r="AB19" s="61" t="str">
        <v/>
      </c>
      <c r="AC19" s="61" t="str">
        <v/>
      </c>
      <c r="AD19" s="61" t="str">
        <v/>
      </c>
      <c r="AE19" s="61" t="str">
        <v/>
      </c>
      <c r="AF19" s="61" t="str">
        <v/>
      </c>
      <c r="AG19" s="61" t="str">
        <v/>
      </c>
      <c r="AH19" s="61" t="str">
        <v/>
      </c>
    </row>
    <row r="20" spans="2:34" x14ac:dyDescent="0.45">
      <c r="B20" s="1" t="str">
        <v>50000</v>
      </c>
      <c r="C20" s="1" t="str">
        <v>Nod Publishers</v>
      </c>
      <c r="D20" s="1" t="str">
        <v>108012</v>
      </c>
      <c r="E20" s="71" t="str">
        <v>2023-11-01</v>
      </c>
      <c r="F20" s="71" t="str">
        <v>2023-11-01</v>
      </c>
      <c r="G20" s="71" t="str">
        <v>2023-11-01</v>
      </c>
      <c r="H20" s="61">
        <v>-4420</v>
      </c>
      <c r="I20" s="61">
        <v>4420</v>
      </c>
      <c r="J20" s="61">
        <v>0</v>
      </c>
      <c r="K20" s="1">
        <v>4</v>
      </c>
      <c r="L20" s="65">
        <v>791</v>
      </c>
      <c r="M20" s="24" t="str">
        <v>Over 150 days</v>
      </c>
      <c r="N20" s="62">
        <v>0</v>
      </c>
      <c r="O20" s="62">
        <v>0</v>
      </c>
      <c r="P20" s="1" t="str">
        <v>50000 - Nod Publishers</v>
      </c>
      <c r="Q20" s="27" t="str">
        <v>Decrease</v>
      </c>
      <c r="R20" s="27" t="str">
        <v>Yes</v>
      </c>
      <c r="T20" s="61" t="str">
        <v>40</v>
      </c>
      <c r="U20" s="61" t="str">
        <v/>
      </c>
      <c r="V20" s="61" t="str">
        <v/>
      </c>
      <c r="W20" s="61" t="str">
        <v/>
      </c>
      <c r="X20" s="61" t="str">
        <v/>
      </c>
      <c r="Y20" s="61" t="str">
        <v/>
      </c>
      <c r="Z20" s="61" t="str">
        <v/>
      </c>
      <c r="AA20" s="61" t="str">
        <v/>
      </c>
      <c r="AB20" s="61" t="str">
        <v/>
      </c>
      <c r="AC20" s="61" t="str">
        <v/>
      </c>
      <c r="AD20" s="61" t="str">
        <v/>
      </c>
      <c r="AE20" s="61" t="str">
        <v/>
      </c>
      <c r="AF20" s="61" t="str">
        <v/>
      </c>
      <c r="AG20" s="61" t="str">
        <v/>
      </c>
      <c r="AH20" s="61" t="str">
        <v/>
      </c>
    </row>
    <row r="21" spans="2:34" x14ac:dyDescent="0.45">
      <c r="B21" s="1" t="str">
        <v>40000</v>
      </c>
      <c r="C21" s="1" t="str">
        <v>Wide World Importers</v>
      </c>
      <c r="D21" s="1" t="str">
        <v>108013</v>
      </c>
      <c r="E21" s="71" t="str">
        <v>2023-09-01</v>
      </c>
      <c r="F21" s="71" t="str">
        <v>2023-09-01</v>
      </c>
      <c r="G21" s="71" t="str">
        <v>2023-09-01</v>
      </c>
      <c r="H21" s="61">
        <v>-4100</v>
      </c>
      <c r="I21" s="61">
        <v>4100</v>
      </c>
      <c r="J21" s="61">
        <v>0</v>
      </c>
      <c r="K21" s="1">
        <v>5</v>
      </c>
      <c r="L21" s="65">
        <v>852</v>
      </c>
      <c r="M21" s="24" t="str">
        <v>Over 150 days</v>
      </c>
      <c r="N21" s="62">
        <v>0</v>
      </c>
      <c r="O21" s="62">
        <v>0</v>
      </c>
      <c r="P21" s="1" t="str">
        <v>40000 - Wide World Importers</v>
      </c>
      <c r="Q21" s="27" t="str">
        <v>Decrease</v>
      </c>
      <c r="R21" s="27" t="str">
        <v>Yes</v>
      </c>
      <c r="T21" s="61" t="str">
        <v>40</v>
      </c>
      <c r="U21" s="61" t="str">
        <v>HOME</v>
      </c>
      <c r="V21" s="61" t="str">
        <v/>
      </c>
      <c r="W21" s="61" t="str">
        <v/>
      </c>
      <c r="X21" s="61" t="str">
        <v/>
      </c>
      <c r="Y21" s="61" t="str">
        <v/>
      </c>
      <c r="Z21" s="61" t="str">
        <v/>
      </c>
      <c r="AA21" s="61" t="str">
        <v/>
      </c>
      <c r="AB21" s="61" t="str">
        <v/>
      </c>
      <c r="AC21" s="61" t="str">
        <v/>
      </c>
      <c r="AD21" s="61" t="str">
        <v/>
      </c>
      <c r="AE21" s="61" t="str">
        <v/>
      </c>
      <c r="AF21" s="61" t="str">
        <v/>
      </c>
      <c r="AG21" s="61" t="str">
        <v/>
      </c>
      <c r="AH21" s="61" t="str">
        <v/>
      </c>
    </row>
    <row r="22" spans="2:34" x14ac:dyDescent="0.45">
      <c r="B22" s="1" t="str">
        <v>40000</v>
      </c>
      <c r="C22" s="1" t="str">
        <v>Wide World Importers</v>
      </c>
      <c r="D22" s="1" t="str">
        <v>108014</v>
      </c>
      <c r="E22" s="71" t="str">
        <v>2023-12-01</v>
      </c>
      <c r="F22" s="71" t="str">
        <v>2023-12-01</v>
      </c>
      <c r="G22" s="71" t="str">
        <v>2023-12-01</v>
      </c>
      <c r="H22" s="61">
        <v>-10968.75</v>
      </c>
      <c r="I22" s="61">
        <v>10968.75</v>
      </c>
      <c r="J22" s="61">
        <v>0</v>
      </c>
      <c r="K22" s="1">
        <v>5</v>
      </c>
      <c r="L22" s="65">
        <v>761</v>
      </c>
      <c r="M22" s="24" t="str">
        <v>Over 150 days</v>
      </c>
      <c r="N22" s="62">
        <v>0</v>
      </c>
      <c r="O22" s="62">
        <v>0</v>
      </c>
      <c r="P22" s="1" t="str">
        <v>40000 - Wide World Importers</v>
      </c>
      <c r="Q22" s="27" t="str">
        <v>Decrease</v>
      </c>
      <c r="R22" s="27" t="str">
        <v>Yes</v>
      </c>
      <c r="T22" s="61" t="str">
        <v>40</v>
      </c>
      <c r="U22" s="61" t="str">
        <v>HOME</v>
      </c>
      <c r="V22" s="61" t="str">
        <v/>
      </c>
      <c r="W22" s="61" t="str">
        <v/>
      </c>
      <c r="X22" s="61" t="str">
        <v/>
      </c>
      <c r="Y22" s="61" t="str">
        <v/>
      </c>
      <c r="Z22" s="61" t="str">
        <v/>
      </c>
      <c r="AA22" s="61" t="str">
        <v/>
      </c>
      <c r="AB22" s="61" t="str">
        <v/>
      </c>
      <c r="AC22" s="61" t="str">
        <v/>
      </c>
      <c r="AD22" s="61" t="str">
        <v/>
      </c>
      <c r="AE22" s="61" t="str">
        <v/>
      </c>
      <c r="AF22" s="61" t="str">
        <v/>
      </c>
      <c r="AG22" s="61" t="str">
        <v/>
      </c>
      <c r="AH22" s="61" t="str">
        <v/>
      </c>
    </row>
    <row r="23" spans="2:34" x14ac:dyDescent="0.45">
      <c r="B23" s="1" t="str">
        <v>40000</v>
      </c>
      <c r="C23" s="1" t="str">
        <v>Wide World Importers</v>
      </c>
      <c r="D23" s="1" t="str">
        <v>108015</v>
      </c>
      <c r="E23" s="71" t="str">
        <v>2023-12-01</v>
      </c>
      <c r="F23" s="71" t="str">
        <v>2023-12-01</v>
      </c>
      <c r="G23" s="71" t="str">
        <v>2023-12-01</v>
      </c>
      <c r="H23" s="61">
        <v>-3363.5</v>
      </c>
      <c r="I23" s="61">
        <v>3363.5</v>
      </c>
      <c r="J23" s="61">
        <v>0</v>
      </c>
      <c r="K23" s="1">
        <v>5</v>
      </c>
      <c r="L23" s="65">
        <v>761</v>
      </c>
      <c r="M23" s="24" t="str">
        <v>Over 150 days</v>
      </c>
      <c r="N23" s="62">
        <v>0</v>
      </c>
      <c r="O23" s="62">
        <v>0</v>
      </c>
      <c r="P23" s="1" t="str">
        <v>40000 - Wide World Importers</v>
      </c>
      <c r="Q23" s="27" t="str">
        <v>Decrease</v>
      </c>
      <c r="R23" s="27" t="str">
        <v>Yes</v>
      </c>
      <c r="T23" s="61" t="str">
        <v>40</v>
      </c>
      <c r="U23" s="61" t="str">
        <v>HOME</v>
      </c>
      <c r="V23" s="61" t="str">
        <v/>
      </c>
      <c r="W23" s="61" t="str">
        <v/>
      </c>
      <c r="X23" s="61" t="str">
        <v/>
      </c>
      <c r="Y23" s="61" t="str">
        <v/>
      </c>
      <c r="Z23" s="61" t="str">
        <v/>
      </c>
      <c r="AA23" s="61" t="str">
        <v/>
      </c>
      <c r="AB23" s="61" t="str">
        <v/>
      </c>
      <c r="AC23" s="61" t="str">
        <v/>
      </c>
      <c r="AD23" s="61" t="str">
        <v/>
      </c>
      <c r="AE23" s="61" t="str">
        <v/>
      </c>
      <c r="AF23" s="61" t="str">
        <v/>
      </c>
      <c r="AG23" s="61" t="str">
        <v/>
      </c>
      <c r="AH23" s="61" t="str">
        <v/>
      </c>
    </row>
    <row r="24" spans="2:34" x14ac:dyDescent="0.45">
      <c r="B24" s="1" t="str">
        <v>30000</v>
      </c>
      <c r="C24" s="1" t="str">
        <v>Graphic Design Institute</v>
      </c>
      <c r="D24" s="1" t="str">
        <v>108016</v>
      </c>
      <c r="E24" s="71" t="str">
        <v>2023-12-01</v>
      </c>
      <c r="F24" s="71" t="str">
        <v>2023-12-01</v>
      </c>
      <c r="G24" s="71" t="str">
        <v>2023-12-01</v>
      </c>
      <c r="H24" s="61">
        <v>-3536</v>
      </c>
      <c r="I24" s="61">
        <v>3536</v>
      </c>
      <c r="J24" s="61">
        <v>0</v>
      </c>
      <c r="K24" s="1">
        <v>6</v>
      </c>
      <c r="L24" s="65">
        <v>761</v>
      </c>
      <c r="M24" s="24" t="str">
        <v>Over 150 days</v>
      </c>
      <c r="N24" s="62">
        <v>0</v>
      </c>
      <c r="O24" s="62">
        <v>0</v>
      </c>
      <c r="P24" s="1" t="str">
        <v>30000 - Graphic Design Institute</v>
      </c>
      <c r="Q24" s="27" t="str">
        <v>Decrease</v>
      </c>
      <c r="R24" s="27" t="str">
        <v>Yes</v>
      </c>
      <c r="T24" s="61" t="str">
        <v>30</v>
      </c>
      <c r="U24" s="61" t="str">
        <v/>
      </c>
      <c r="V24" s="61" t="str">
        <v/>
      </c>
      <c r="W24" s="61" t="str">
        <v/>
      </c>
      <c r="X24" s="61" t="str">
        <v/>
      </c>
      <c r="Y24" s="61" t="str">
        <v/>
      </c>
      <c r="Z24" s="61" t="str">
        <v/>
      </c>
      <c r="AA24" s="61" t="str">
        <v/>
      </c>
      <c r="AB24" s="61" t="str">
        <v/>
      </c>
      <c r="AC24" s="61" t="str">
        <v/>
      </c>
      <c r="AD24" s="61" t="str">
        <v/>
      </c>
      <c r="AE24" s="61" t="str">
        <v/>
      </c>
      <c r="AF24" s="61" t="str">
        <v/>
      </c>
      <c r="AG24" s="61" t="str">
        <v/>
      </c>
      <c r="AH24" s="61" t="str">
        <v/>
      </c>
    </row>
    <row r="25" spans="2:34" x14ac:dyDescent="0.45">
      <c r="B25" s="1" t="str">
        <v>20000</v>
      </c>
      <c r="C25" s="1" t="str">
        <v>First Up Consultants</v>
      </c>
      <c r="D25" s="1" t="str">
        <v>108017</v>
      </c>
      <c r="E25" s="71" t="str">
        <v>2023-01-08</v>
      </c>
      <c r="F25" s="71" t="str">
        <v>2023-01-08</v>
      </c>
      <c r="G25" s="71" t="str">
        <v>2023-01-08</v>
      </c>
      <c r="H25" s="61">
        <v>-1210</v>
      </c>
      <c r="I25" s="61">
        <v>1210</v>
      </c>
      <c r="J25" s="61">
        <v>0</v>
      </c>
      <c r="K25" s="1">
        <v>4</v>
      </c>
      <c r="L25" s="65">
        <v>1088</v>
      </c>
      <c r="M25" s="24" t="str">
        <v>Over 150 days</v>
      </c>
      <c r="N25" s="62">
        <v>0</v>
      </c>
      <c r="O25" s="62">
        <v>0</v>
      </c>
      <c r="P25" s="1" t="str">
        <v>20000 - First Up Consultants</v>
      </c>
      <c r="Q25" s="27" t="str">
        <v>Decrease</v>
      </c>
      <c r="R25" s="27" t="str">
        <v>Yes</v>
      </c>
      <c r="T25" s="61" t="str">
        <v>40</v>
      </c>
      <c r="U25" s="61" t="str">
        <v/>
      </c>
      <c r="V25" s="61" t="str">
        <v/>
      </c>
      <c r="W25" s="61" t="str">
        <v/>
      </c>
      <c r="X25" s="61" t="str">
        <v/>
      </c>
      <c r="Y25" s="61" t="str">
        <v/>
      </c>
      <c r="Z25" s="61" t="str">
        <v/>
      </c>
      <c r="AA25" s="61" t="str">
        <v/>
      </c>
      <c r="AB25" s="61" t="str">
        <v/>
      </c>
      <c r="AC25" s="61" t="str">
        <v/>
      </c>
      <c r="AD25" s="61" t="str">
        <v/>
      </c>
      <c r="AE25" s="61" t="str">
        <v/>
      </c>
      <c r="AF25" s="61" t="str">
        <v/>
      </c>
      <c r="AG25" s="61" t="str">
        <v/>
      </c>
      <c r="AH25" s="61" t="str">
        <v/>
      </c>
    </row>
    <row r="26" spans="2:34" x14ac:dyDescent="0.45">
      <c r="B26" s="1" t="str">
        <v>40000</v>
      </c>
      <c r="C26" s="1" t="str">
        <v>Wide World Importers</v>
      </c>
      <c r="D26" s="1" t="str">
        <v>108018</v>
      </c>
      <c r="E26" s="71" t="str">
        <v>2023-01-08</v>
      </c>
      <c r="F26" s="71" t="str">
        <v>2023-01-08</v>
      </c>
      <c r="G26" s="71" t="str">
        <v>2023-01-08</v>
      </c>
      <c r="H26" s="61">
        <v>-2050</v>
      </c>
      <c r="I26" s="61">
        <v>2050</v>
      </c>
      <c r="J26" s="61">
        <v>0</v>
      </c>
      <c r="K26" s="1">
        <v>5</v>
      </c>
      <c r="L26" s="65">
        <v>1088</v>
      </c>
      <c r="M26" s="24" t="str">
        <v>Over 150 days</v>
      </c>
      <c r="N26" s="62">
        <v>0</v>
      </c>
      <c r="O26" s="62">
        <v>0</v>
      </c>
      <c r="P26" s="1" t="str">
        <v>40000 - Wide World Importers</v>
      </c>
      <c r="Q26" s="27" t="str">
        <v>Decrease</v>
      </c>
      <c r="R26" s="27" t="str">
        <v>Yes</v>
      </c>
      <c r="T26" s="61" t="str">
        <v>40</v>
      </c>
      <c r="U26" s="61" t="str">
        <v>HOME</v>
      </c>
      <c r="V26" s="61" t="str">
        <v/>
      </c>
      <c r="W26" s="61" t="str">
        <v/>
      </c>
      <c r="X26" s="61" t="str">
        <v/>
      </c>
      <c r="Y26" s="61" t="str">
        <v/>
      </c>
      <c r="Z26" s="61" t="str">
        <v/>
      </c>
      <c r="AA26" s="61" t="str">
        <v/>
      </c>
      <c r="AB26" s="61" t="str">
        <v/>
      </c>
      <c r="AC26" s="61" t="str">
        <v/>
      </c>
      <c r="AD26" s="61" t="str">
        <v/>
      </c>
      <c r="AE26" s="61" t="str">
        <v/>
      </c>
      <c r="AF26" s="61" t="str">
        <v/>
      </c>
      <c r="AG26" s="61" t="str">
        <v/>
      </c>
      <c r="AH26" s="61" t="str">
        <v/>
      </c>
    </row>
    <row r="27" spans="2:34" x14ac:dyDescent="0.45">
      <c r="B27" s="1" t="str">
        <v>30000</v>
      </c>
      <c r="C27" s="1" t="str">
        <v>Graphic Design Institute</v>
      </c>
      <c r="D27" s="1" t="str">
        <v>108019</v>
      </c>
      <c r="E27" s="71" t="str">
        <v>2023-01-09</v>
      </c>
      <c r="F27" s="71" t="str">
        <v>2023-01-09</v>
      </c>
      <c r="G27" s="71" t="str">
        <v>2023-01-09</v>
      </c>
      <c r="H27" s="61">
        <v>-672.7</v>
      </c>
      <c r="I27" s="61">
        <v>672.7</v>
      </c>
      <c r="J27" s="61">
        <v>0</v>
      </c>
      <c r="K27" s="1">
        <v>6</v>
      </c>
      <c r="L27" s="65">
        <v>1087</v>
      </c>
      <c r="M27" s="24" t="str">
        <v>Over 150 days</v>
      </c>
      <c r="N27" s="62">
        <v>0</v>
      </c>
      <c r="O27" s="62">
        <v>0</v>
      </c>
      <c r="P27" s="1" t="str">
        <v>30000 - Graphic Design Institute</v>
      </c>
      <c r="Q27" s="27" t="str">
        <v>Decrease</v>
      </c>
      <c r="R27" s="27" t="str">
        <v>Yes</v>
      </c>
      <c r="T27" s="61" t="str">
        <v>30</v>
      </c>
      <c r="U27" s="61" t="str">
        <v/>
      </c>
      <c r="V27" s="61" t="str">
        <v/>
      </c>
      <c r="W27" s="61" t="str">
        <v/>
      </c>
      <c r="X27" s="61" t="str">
        <v/>
      </c>
      <c r="Y27" s="61" t="str">
        <v/>
      </c>
      <c r="Z27" s="61" t="str">
        <v/>
      </c>
      <c r="AA27" s="61" t="str">
        <v/>
      </c>
      <c r="AB27" s="61" t="str">
        <v/>
      </c>
      <c r="AC27" s="61" t="str">
        <v/>
      </c>
      <c r="AD27" s="61" t="str">
        <v/>
      </c>
      <c r="AE27" s="61" t="str">
        <v/>
      </c>
      <c r="AF27" s="61" t="str">
        <v/>
      </c>
      <c r="AG27" s="61" t="str">
        <v/>
      </c>
      <c r="AH27" s="61" t="str">
        <v/>
      </c>
    </row>
    <row r="28" spans="2:34" x14ac:dyDescent="0.45">
      <c r="B28" s="1" t="str">
        <v>20000</v>
      </c>
      <c r="C28" s="1" t="str">
        <v>First Up Consultants</v>
      </c>
      <c r="D28" s="1" t="str">
        <v>108020</v>
      </c>
      <c r="E28" s="71" t="str">
        <v>2023-01-10</v>
      </c>
      <c r="F28" s="71" t="str">
        <v>2023-01-10</v>
      </c>
      <c r="G28" s="71" t="str">
        <v>2023-01-10</v>
      </c>
      <c r="H28" s="61">
        <v>-720.75</v>
      </c>
      <c r="I28" s="61">
        <v>720.75</v>
      </c>
      <c r="J28" s="61">
        <v>0</v>
      </c>
      <c r="K28" s="1">
        <v>4</v>
      </c>
      <c r="L28" s="65">
        <v>1086</v>
      </c>
      <c r="M28" s="24" t="str">
        <v>Over 150 days</v>
      </c>
      <c r="N28" s="62">
        <v>0</v>
      </c>
      <c r="O28" s="62">
        <v>0</v>
      </c>
      <c r="P28" s="1" t="str">
        <v>20000 - First Up Consultants</v>
      </c>
      <c r="Q28" s="27" t="str">
        <v>Decrease</v>
      </c>
      <c r="R28" s="27" t="str">
        <v>Yes</v>
      </c>
      <c r="T28" s="61" t="str">
        <v>40</v>
      </c>
      <c r="U28" s="61" t="str">
        <v/>
      </c>
      <c r="V28" s="61" t="str">
        <v/>
      </c>
      <c r="W28" s="61" t="str">
        <v/>
      </c>
      <c r="X28" s="61" t="str">
        <v/>
      </c>
      <c r="Y28" s="61" t="str">
        <v/>
      </c>
      <c r="Z28" s="61" t="str">
        <v/>
      </c>
      <c r="AA28" s="61" t="str">
        <v/>
      </c>
      <c r="AB28" s="61" t="str">
        <v/>
      </c>
      <c r="AC28" s="61" t="str">
        <v/>
      </c>
      <c r="AD28" s="61" t="str">
        <v/>
      </c>
      <c r="AE28" s="61" t="str">
        <v/>
      </c>
      <c r="AF28" s="61" t="str">
        <v/>
      </c>
      <c r="AG28" s="61" t="str">
        <v/>
      </c>
      <c r="AH28" s="61" t="str">
        <v/>
      </c>
    </row>
    <row r="29" spans="2:34" x14ac:dyDescent="0.45">
      <c r="B29" s="1" t="str">
        <v>50000</v>
      </c>
      <c r="C29" s="1" t="str">
        <v>Nod Publishers</v>
      </c>
      <c r="D29" s="1" t="str">
        <v>108021</v>
      </c>
      <c r="E29" s="71" t="str">
        <v>2023-01-11</v>
      </c>
      <c r="F29" s="71" t="str">
        <v>2023-01-11</v>
      </c>
      <c r="G29" s="71" t="str">
        <v>2023-01-11</v>
      </c>
      <c r="H29" s="61">
        <v>-1455.5</v>
      </c>
      <c r="I29" s="61">
        <v>1455.5</v>
      </c>
      <c r="J29" s="61">
        <v>0</v>
      </c>
      <c r="K29" s="1">
        <v>4</v>
      </c>
      <c r="L29" s="65">
        <v>1085</v>
      </c>
      <c r="M29" s="24" t="str">
        <v>Over 150 days</v>
      </c>
      <c r="N29" s="62">
        <v>0</v>
      </c>
      <c r="O29" s="62">
        <v>0</v>
      </c>
      <c r="P29" s="1" t="str">
        <v>50000 - Nod Publishers</v>
      </c>
      <c r="Q29" s="27" t="str">
        <v>Decrease</v>
      </c>
      <c r="R29" s="27" t="str">
        <v>Yes</v>
      </c>
      <c r="T29" s="61" t="str">
        <v>40</v>
      </c>
      <c r="U29" s="61" t="str">
        <v/>
      </c>
      <c r="V29" s="61" t="str">
        <v/>
      </c>
      <c r="W29" s="61" t="str">
        <v/>
      </c>
      <c r="X29" s="61" t="str">
        <v/>
      </c>
      <c r="Y29" s="61" t="str">
        <v/>
      </c>
      <c r="Z29" s="61" t="str">
        <v/>
      </c>
      <c r="AA29" s="61" t="str">
        <v/>
      </c>
      <c r="AB29" s="61" t="str">
        <v/>
      </c>
      <c r="AC29" s="61" t="str">
        <v/>
      </c>
      <c r="AD29" s="61" t="str">
        <v/>
      </c>
      <c r="AE29" s="61" t="str">
        <v/>
      </c>
      <c r="AF29" s="61" t="str">
        <v/>
      </c>
      <c r="AG29" s="61" t="str">
        <v/>
      </c>
      <c r="AH29" s="61" t="str">
        <v/>
      </c>
    </row>
    <row r="30" spans="2:34" x14ac:dyDescent="0.45">
      <c r="B30" s="1" t="str">
        <v>10000</v>
      </c>
      <c r="C30" s="1" t="str">
        <v>Fabrikam, Inc.</v>
      </c>
      <c r="D30" s="1" t="str">
        <v>108022</v>
      </c>
      <c r="E30" s="71" t="str">
        <v>2023-01-11</v>
      </c>
      <c r="F30" s="71" t="str">
        <v>2023-01-11</v>
      </c>
      <c r="G30" s="71" t="str">
        <v>2023-01-11</v>
      </c>
      <c r="H30" s="61">
        <v>-780</v>
      </c>
      <c r="I30" s="61">
        <v>780</v>
      </c>
      <c r="J30" s="61">
        <v>0</v>
      </c>
      <c r="K30" s="1">
        <v>3</v>
      </c>
      <c r="L30" s="65">
        <v>1085</v>
      </c>
      <c r="M30" s="24" t="str">
        <v>Over 150 days</v>
      </c>
      <c r="N30" s="62">
        <v>0</v>
      </c>
      <c r="O30" s="62">
        <v>0</v>
      </c>
      <c r="P30" s="1" t="str">
        <v>10000 - Fabrikam, Inc.</v>
      </c>
      <c r="Q30" s="27" t="str">
        <v>Decrease</v>
      </c>
      <c r="R30" s="27" t="str">
        <v>Yes</v>
      </c>
      <c r="T30" s="61" t="str">
        <v>70</v>
      </c>
      <c r="U30" s="61" t="str">
        <v>INDUSTRIAL</v>
      </c>
      <c r="V30" s="61" t="str">
        <v/>
      </c>
      <c r="W30" s="61" t="str">
        <v/>
      </c>
      <c r="X30" s="61" t="str">
        <v/>
      </c>
      <c r="Y30" s="61" t="str">
        <v>SUMMER</v>
      </c>
      <c r="Z30" s="61" t="str">
        <v/>
      </c>
      <c r="AA30" s="61" t="str">
        <v/>
      </c>
      <c r="AB30" s="61" t="str">
        <v/>
      </c>
      <c r="AC30" s="61" t="str">
        <v/>
      </c>
      <c r="AD30" s="61" t="str">
        <v/>
      </c>
      <c r="AE30" s="61" t="str">
        <v/>
      </c>
      <c r="AF30" s="61" t="str">
        <v/>
      </c>
      <c r="AG30" s="61" t="str">
        <v/>
      </c>
      <c r="AH30" s="61" t="str">
        <v/>
      </c>
    </row>
    <row r="31" spans="2:34" x14ac:dyDescent="0.45">
      <c r="B31" s="1" t="str">
        <v>50000</v>
      </c>
      <c r="C31" s="1" t="str">
        <v>Nod Publishers</v>
      </c>
      <c r="D31" s="1" t="str">
        <v>108023</v>
      </c>
      <c r="E31" s="71" t="str">
        <v>2023-01-12</v>
      </c>
      <c r="F31" s="71" t="str">
        <v>2023-01-12</v>
      </c>
      <c r="G31" s="71" t="str">
        <v>2023-01-12</v>
      </c>
      <c r="H31" s="61">
        <v>-5699.25</v>
      </c>
      <c r="I31" s="61">
        <v>5699.25</v>
      </c>
      <c r="J31" s="61">
        <v>0</v>
      </c>
      <c r="K31" s="1">
        <v>4</v>
      </c>
      <c r="L31" s="65">
        <v>1084</v>
      </c>
      <c r="M31" s="24" t="str">
        <v>Over 150 days</v>
      </c>
      <c r="N31" s="62">
        <v>0</v>
      </c>
      <c r="O31" s="62">
        <v>0</v>
      </c>
      <c r="P31" s="1" t="str">
        <v>50000 - Nod Publishers</v>
      </c>
      <c r="Q31" s="27" t="str">
        <v>Decrease</v>
      </c>
      <c r="R31" s="27" t="str">
        <v>Yes</v>
      </c>
      <c r="T31" s="61" t="str">
        <v>40</v>
      </c>
      <c r="U31" s="61" t="str">
        <v/>
      </c>
      <c r="V31" s="61" t="str">
        <v/>
      </c>
      <c r="W31" s="61" t="str">
        <v/>
      </c>
      <c r="X31" s="61" t="str">
        <v/>
      </c>
      <c r="Y31" s="61" t="str">
        <v/>
      </c>
      <c r="Z31" s="61" t="str">
        <v/>
      </c>
      <c r="AA31" s="61" t="str">
        <v/>
      </c>
      <c r="AB31" s="61" t="str">
        <v/>
      </c>
      <c r="AC31" s="61" t="str">
        <v/>
      </c>
      <c r="AD31" s="61" t="str">
        <v/>
      </c>
      <c r="AE31" s="61" t="str">
        <v/>
      </c>
      <c r="AF31" s="61" t="str">
        <v/>
      </c>
      <c r="AG31" s="61" t="str">
        <v/>
      </c>
      <c r="AH31" s="61" t="str">
        <v/>
      </c>
    </row>
    <row r="32" spans="2:34" x14ac:dyDescent="0.45">
      <c r="B32" s="1" t="str">
        <v>20000</v>
      </c>
      <c r="C32" s="1" t="str">
        <v>First Up Consultants</v>
      </c>
      <c r="D32" s="1" t="str">
        <v>108024</v>
      </c>
      <c r="E32" s="71" t="str">
        <v>2023-01-13</v>
      </c>
      <c r="F32" s="71" t="str">
        <v>2023-01-13</v>
      </c>
      <c r="G32" s="71" t="str">
        <v>2023-01-13</v>
      </c>
      <c r="H32" s="61">
        <v>-853.13</v>
      </c>
      <c r="I32" s="61">
        <v>853.13</v>
      </c>
      <c r="J32" s="61">
        <v>0</v>
      </c>
      <c r="K32" s="1">
        <v>4</v>
      </c>
      <c r="L32" s="65">
        <v>1083</v>
      </c>
      <c r="M32" s="24" t="str">
        <v>Over 150 days</v>
      </c>
      <c r="N32" s="62">
        <v>0</v>
      </c>
      <c r="O32" s="62">
        <v>0</v>
      </c>
      <c r="P32" s="1" t="str">
        <v>20000 - First Up Consultants</v>
      </c>
      <c r="Q32" s="27" t="str">
        <v>Decrease</v>
      </c>
      <c r="R32" s="27" t="str">
        <v>Yes</v>
      </c>
      <c r="T32" s="61" t="str">
        <v>40</v>
      </c>
      <c r="U32" s="61" t="str">
        <v/>
      </c>
      <c r="V32" s="61" t="str">
        <v/>
      </c>
      <c r="W32" s="61" t="str">
        <v/>
      </c>
      <c r="X32" s="61" t="str">
        <v/>
      </c>
      <c r="Y32" s="61" t="str">
        <v/>
      </c>
      <c r="Z32" s="61" t="str">
        <v/>
      </c>
      <c r="AA32" s="61" t="str">
        <v/>
      </c>
      <c r="AB32" s="61" t="str">
        <v/>
      </c>
      <c r="AC32" s="61" t="str">
        <v/>
      </c>
      <c r="AD32" s="61" t="str">
        <v/>
      </c>
      <c r="AE32" s="61" t="str">
        <v/>
      </c>
      <c r="AF32" s="61" t="str">
        <v/>
      </c>
      <c r="AG32" s="61" t="str">
        <v/>
      </c>
      <c r="AH32" s="61" t="str">
        <v/>
      </c>
    </row>
    <row r="33" spans="2:34" x14ac:dyDescent="0.45">
      <c r="B33" s="1" t="str">
        <v>30000</v>
      </c>
      <c r="C33" s="1" t="str">
        <v>Graphic Design Institute</v>
      </c>
      <c r="D33" s="1" t="str">
        <v>108025</v>
      </c>
      <c r="E33" s="71" t="str">
        <v>2023-01-14</v>
      </c>
      <c r="F33" s="71" t="str">
        <v>2023-01-14</v>
      </c>
      <c r="G33" s="71" t="str">
        <v>2023-01-14</v>
      </c>
      <c r="H33" s="61">
        <v>-278</v>
      </c>
      <c r="I33" s="61">
        <v>278</v>
      </c>
      <c r="J33" s="61">
        <v>0</v>
      </c>
      <c r="K33" s="1">
        <v>6</v>
      </c>
      <c r="L33" s="65">
        <v>1082</v>
      </c>
      <c r="M33" s="24" t="str">
        <v>Over 150 days</v>
      </c>
      <c r="N33" s="62">
        <v>0</v>
      </c>
      <c r="O33" s="62">
        <v>0</v>
      </c>
      <c r="P33" s="1" t="str">
        <v>30000 - Graphic Design Institute</v>
      </c>
      <c r="Q33" s="27" t="str">
        <v>Decrease</v>
      </c>
      <c r="R33" s="27" t="str">
        <v>Yes</v>
      </c>
      <c r="T33" s="61" t="str">
        <v>30</v>
      </c>
      <c r="U33" s="61" t="str">
        <v/>
      </c>
      <c r="V33" s="61" t="str">
        <v/>
      </c>
      <c r="W33" s="61" t="str">
        <v/>
      </c>
      <c r="X33" s="61" t="str">
        <v/>
      </c>
      <c r="Y33" s="61" t="str">
        <v/>
      </c>
      <c r="Z33" s="61" t="str">
        <v/>
      </c>
      <c r="AA33" s="61" t="str">
        <v/>
      </c>
      <c r="AB33" s="61" t="str">
        <v/>
      </c>
      <c r="AC33" s="61" t="str">
        <v/>
      </c>
      <c r="AD33" s="61" t="str">
        <v/>
      </c>
      <c r="AE33" s="61" t="str">
        <v/>
      </c>
      <c r="AF33" s="61" t="str">
        <v/>
      </c>
      <c r="AG33" s="61" t="str">
        <v/>
      </c>
      <c r="AH33" s="61" t="str">
        <v/>
      </c>
    </row>
    <row r="34" spans="2:34" x14ac:dyDescent="0.45">
      <c r="B34" s="1" t="str">
        <v>40000</v>
      </c>
      <c r="C34" s="1" t="str">
        <v>Wide World Importers</v>
      </c>
      <c r="D34" s="1" t="str">
        <v>108026</v>
      </c>
      <c r="E34" s="71" t="str">
        <v>2023-01-14</v>
      </c>
      <c r="F34" s="71" t="str">
        <v>2023-01-14</v>
      </c>
      <c r="G34" s="71" t="str">
        <v>2023-01-14</v>
      </c>
      <c r="H34" s="61">
        <v>-6188</v>
      </c>
      <c r="I34" s="61">
        <v>6188</v>
      </c>
      <c r="J34" s="61">
        <v>0</v>
      </c>
      <c r="K34" s="1">
        <v>5</v>
      </c>
      <c r="L34" s="65">
        <v>1082</v>
      </c>
      <c r="M34" s="24" t="str">
        <v>Over 150 days</v>
      </c>
      <c r="N34" s="62">
        <v>0</v>
      </c>
      <c r="O34" s="62">
        <v>0</v>
      </c>
      <c r="P34" s="1" t="str">
        <v>40000 - Wide World Importers</v>
      </c>
      <c r="Q34" s="27" t="str">
        <v>Decrease</v>
      </c>
      <c r="R34" s="27" t="str">
        <v>Yes</v>
      </c>
      <c r="T34" s="61" t="str">
        <v>40</v>
      </c>
      <c r="U34" s="61" t="str">
        <v>HOME</v>
      </c>
      <c r="V34" s="61" t="str">
        <v/>
      </c>
      <c r="W34" s="61" t="str">
        <v/>
      </c>
      <c r="X34" s="61" t="str">
        <v/>
      </c>
      <c r="Y34" s="61" t="str">
        <v/>
      </c>
      <c r="Z34" s="61" t="str">
        <v/>
      </c>
      <c r="AA34" s="61" t="str">
        <v/>
      </c>
      <c r="AB34" s="61" t="str">
        <v/>
      </c>
      <c r="AC34" s="61" t="str">
        <v/>
      </c>
      <c r="AD34" s="61" t="str">
        <v/>
      </c>
      <c r="AE34" s="61" t="str">
        <v/>
      </c>
      <c r="AF34" s="61" t="str">
        <v/>
      </c>
      <c r="AG34" s="61" t="str">
        <v/>
      </c>
      <c r="AH34" s="61" t="str">
        <v/>
      </c>
    </row>
    <row r="35" spans="2:34" x14ac:dyDescent="0.45">
      <c r="B35" s="1" t="str">
        <v>40000</v>
      </c>
      <c r="C35" s="1" t="str">
        <v>Wide World Importers</v>
      </c>
      <c r="D35" s="1" t="str">
        <v>108027</v>
      </c>
      <c r="E35" s="71" t="str">
        <v>2023-01-15</v>
      </c>
      <c r="F35" s="71" t="str">
        <v>2023-01-15</v>
      </c>
      <c r="G35" s="71" t="str">
        <v>2023-01-15</v>
      </c>
      <c r="H35" s="61">
        <v>-609.38</v>
      </c>
      <c r="I35" s="61">
        <v>609.38</v>
      </c>
      <c r="J35" s="61">
        <v>0</v>
      </c>
      <c r="K35" s="1">
        <v>5</v>
      </c>
      <c r="L35" s="65">
        <v>1081</v>
      </c>
      <c r="M35" s="24" t="str">
        <v>Over 150 days</v>
      </c>
      <c r="N35" s="62">
        <v>0</v>
      </c>
      <c r="O35" s="62">
        <v>0</v>
      </c>
      <c r="P35" s="1" t="str">
        <v>40000 - Wide World Importers</v>
      </c>
      <c r="Q35" s="27" t="str">
        <v>Decrease</v>
      </c>
      <c r="R35" s="27" t="str">
        <v>Yes</v>
      </c>
      <c r="T35" s="61" t="str">
        <v>40</v>
      </c>
      <c r="U35" s="61" t="str">
        <v>HOME</v>
      </c>
      <c r="V35" s="61" t="str">
        <v/>
      </c>
      <c r="W35" s="61" t="str">
        <v/>
      </c>
      <c r="X35" s="61" t="str">
        <v/>
      </c>
      <c r="Y35" s="61" t="str">
        <v/>
      </c>
      <c r="Z35" s="61" t="str">
        <v/>
      </c>
      <c r="AA35" s="61" t="str">
        <v/>
      </c>
      <c r="AB35" s="61" t="str">
        <v/>
      </c>
      <c r="AC35" s="61" t="str">
        <v/>
      </c>
      <c r="AD35" s="61" t="str">
        <v/>
      </c>
      <c r="AE35" s="61" t="str">
        <v/>
      </c>
      <c r="AF35" s="61" t="str">
        <v/>
      </c>
      <c r="AG35" s="61" t="str">
        <v/>
      </c>
      <c r="AH35" s="61" t="str">
        <v/>
      </c>
    </row>
    <row r="36" spans="2:34" x14ac:dyDescent="0.45">
      <c r="B36" s="1" t="str">
        <v>30000</v>
      </c>
      <c r="C36" s="1" t="str">
        <v>Graphic Design Institute</v>
      </c>
      <c r="D36" s="1" t="str">
        <v>108028</v>
      </c>
      <c r="E36" s="71" t="str">
        <v>2023-01-15</v>
      </c>
      <c r="F36" s="71" t="str">
        <v>2023-01-15</v>
      </c>
      <c r="G36" s="71" t="str">
        <v>2023-01-15</v>
      </c>
      <c r="H36" s="61">
        <v>-480.5</v>
      </c>
      <c r="I36" s="61">
        <v>480.5</v>
      </c>
      <c r="J36" s="61">
        <v>0</v>
      </c>
      <c r="K36" s="1">
        <v>6</v>
      </c>
      <c r="L36" s="65">
        <v>1081</v>
      </c>
      <c r="M36" s="24" t="str">
        <v>Over 150 days</v>
      </c>
      <c r="N36" s="62">
        <v>0</v>
      </c>
      <c r="O36" s="62">
        <v>0</v>
      </c>
      <c r="P36" s="1" t="str">
        <v>30000 - Graphic Design Institute</v>
      </c>
      <c r="Q36" s="27" t="str">
        <v>Decrease</v>
      </c>
      <c r="R36" s="27" t="str">
        <v>Yes</v>
      </c>
      <c r="T36" s="61" t="str">
        <v>30</v>
      </c>
      <c r="U36" s="61" t="str">
        <v/>
      </c>
      <c r="V36" s="61" t="str">
        <v/>
      </c>
      <c r="W36" s="61" t="str">
        <v/>
      </c>
      <c r="X36" s="61" t="str">
        <v/>
      </c>
      <c r="Y36" s="61" t="str">
        <v/>
      </c>
      <c r="Z36" s="61" t="str">
        <v/>
      </c>
      <c r="AA36" s="61" t="str">
        <v/>
      </c>
      <c r="AB36" s="61" t="str">
        <v/>
      </c>
      <c r="AC36" s="61" t="str">
        <v/>
      </c>
      <c r="AD36" s="61" t="str">
        <v/>
      </c>
      <c r="AE36" s="61" t="str">
        <v/>
      </c>
      <c r="AF36" s="61" t="str">
        <v/>
      </c>
      <c r="AG36" s="61" t="str">
        <v/>
      </c>
      <c r="AH36" s="61" t="str">
        <v/>
      </c>
    </row>
    <row r="37" spans="2:34" x14ac:dyDescent="0.45">
      <c r="B37" s="1" t="str">
        <v>30000</v>
      </c>
      <c r="C37" s="1" t="str">
        <v>Graphic Design Institute</v>
      </c>
      <c r="D37" s="1" t="str">
        <v>108029</v>
      </c>
      <c r="E37" s="71" t="str">
        <v>2023-01-16</v>
      </c>
      <c r="F37" s="71" t="str">
        <v>2023-01-16</v>
      </c>
      <c r="G37" s="71" t="str">
        <v>2023-01-16</v>
      </c>
      <c r="H37" s="61">
        <v>-1317</v>
      </c>
      <c r="I37" s="61">
        <v>1317</v>
      </c>
      <c r="J37" s="61">
        <v>0</v>
      </c>
      <c r="K37" s="1">
        <v>6</v>
      </c>
      <c r="L37" s="65">
        <v>1080</v>
      </c>
      <c r="M37" s="24" t="str">
        <v>Over 150 days</v>
      </c>
      <c r="N37" s="62">
        <v>0</v>
      </c>
      <c r="O37" s="62">
        <v>0</v>
      </c>
      <c r="P37" s="1" t="str">
        <v>30000 - Graphic Design Institute</v>
      </c>
      <c r="Q37" s="27" t="str">
        <v>Decrease</v>
      </c>
      <c r="R37" s="27" t="str">
        <v>Yes</v>
      </c>
      <c r="T37" s="61" t="str">
        <v>30</v>
      </c>
      <c r="U37" s="61" t="str">
        <v/>
      </c>
      <c r="V37" s="61" t="str">
        <v/>
      </c>
      <c r="W37" s="61" t="str">
        <v/>
      </c>
      <c r="X37" s="61" t="str">
        <v/>
      </c>
      <c r="Y37" s="61" t="str">
        <v/>
      </c>
      <c r="Z37" s="61" t="str">
        <v/>
      </c>
      <c r="AA37" s="61" t="str">
        <v/>
      </c>
      <c r="AB37" s="61" t="str">
        <v/>
      </c>
      <c r="AC37" s="61" t="str">
        <v/>
      </c>
      <c r="AD37" s="61" t="str">
        <v/>
      </c>
      <c r="AE37" s="61" t="str">
        <v/>
      </c>
      <c r="AF37" s="61" t="str">
        <v/>
      </c>
      <c r="AG37" s="61" t="str">
        <v/>
      </c>
      <c r="AH37" s="61" t="str">
        <v/>
      </c>
    </row>
    <row r="38" spans="2:34" x14ac:dyDescent="0.45">
      <c r="B38" s="1" t="str">
        <v>20000</v>
      </c>
      <c r="C38" s="1" t="str">
        <v>First Up Consultants</v>
      </c>
      <c r="D38" s="1" t="str">
        <v>108030</v>
      </c>
      <c r="E38" s="71" t="str">
        <v>2023-02-08</v>
      </c>
      <c r="F38" s="71" t="str">
        <v>2023-02-08</v>
      </c>
      <c r="G38" s="71" t="str">
        <v>2023-02-08</v>
      </c>
      <c r="H38" s="61">
        <v>-1210</v>
      </c>
      <c r="I38" s="61">
        <v>1210</v>
      </c>
      <c r="J38" s="61">
        <v>0</v>
      </c>
      <c r="K38" s="1">
        <v>4</v>
      </c>
      <c r="L38" s="65">
        <v>1057</v>
      </c>
      <c r="M38" s="24" t="str">
        <v>Over 150 days</v>
      </c>
      <c r="N38" s="62">
        <v>0</v>
      </c>
      <c r="O38" s="62">
        <v>0</v>
      </c>
      <c r="P38" s="1" t="str">
        <v>20000 - First Up Consultants</v>
      </c>
      <c r="Q38" s="27" t="str">
        <v>Decrease</v>
      </c>
      <c r="R38" s="27" t="str">
        <v>Yes</v>
      </c>
      <c r="T38" s="61" t="str">
        <v>40</v>
      </c>
      <c r="U38" s="61" t="str">
        <v/>
      </c>
      <c r="V38" s="61" t="str">
        <v/>
      </c>
      <c r="W38" s="61" t="str">
        <v/>
      </c>
      <c r="X38" s="61" t="str">
        <v/>
      </c>
      <c r="Y38" s="61" t="str">
        <v/>
      </c>
      <c r="Z38" s="61" t="str">
        <v/>
      </c>
      <c r="AA38" s="61" t="str">
        <v/>
      </c>
      <c r="AB38" s="61" t="str">
        <v/>
      </c>
      <c r="AC38" s="61" t="str">
        <v/>
      </c>
      <c r="AD38" s="61" t="str">
        <v/>
      </c>
      <c r="AE38" s="61" t="str">
        <v/>
      </c>
      <c r="AF38" s="61" t="str">
        <v/>
      </c>
      <c r="AG38" s="61" t="str">
        <v/>
      </c>
      <c r="AH38" s="61" t="str">
        <v/>
      </c>
    </row>
    <row r="39" spans="2:34" x14ac:dyDescent="0.45">
      <c r="B39" s="1" t="str">
        <v>40000</v>
      </c>
      <c r="C39" s="1" t="str">
        <v>Wide World Importers</v>
      </c>
      <c r="D39" s="1" t="str">
        <v>108031</v>
      </c>
      <c r="E39" s="71" t="str">
        <v>2023-02-08</v>
      </c>
      <c r="F39" s="71" t="str">
        <v>2023-02-08</v>
      </c>
      <c r="G39" s="71" t="str">
        <v>2023-02-08</v>
      </c>
      <c r="H39" s="61">
        <v>-1640</v>
      </c>
      <c r="I39" s="61">
        <v>1640</v>
      </c>
      <c r="J39" s="61">
        <v>0</v>
      </c>
      <c r="K39" s="1">
        <v>5</v>
      </c>
      <c r="L39" s="65">
        <v>1057</v>
      </c>
      <c r="M39" s="24" t="str">
        <v>Over 150 days</v>
      </c>
      <c r="N39" s="62">
        <v>0</v>
      </c>
      <c r="O39" s="62">
        <v>0</v>
      </c>
      <c r="P39" s="1" t="str">
        <v>40000 - Wide World Importers</v>
      </c>
      <c r="Q39" s="27" t="str">
        <v>Decrease</v>
      </c>
      <c r="R39" s="27" t="str">
        <v>Yes</v>
      </c>
      <c r="T39" s="61" t="str">
        <v>40</v>
      </c>
      <c r="U39" s="61" t="str">
        <v>HOME</v>
      </c>
      <c r="V39" s="61" t="str">
        <v/>
      </c>
      <c r="W39" s="61" t="str">
        <v/>
      </c>
      <c r="X39" s="61" t="str">
        <v/>
      </c>
      <c r="Y39" s="61" t="str">
        <v/>
      </c>
      <c r="Z39" s="61" t="str">
        <v/>
      </c>
      <c r="AA39" s="61" t="str">
        <v/>
      </c>
      <c r="AB39" s="61" t="str">
        <v/>
      </c>
      <c r="AC39" s="61" t="str">
        <v/>
      </c>
      <c r="AD39" s="61" t="str">
        <v/>
      </c>
      <c r="AE39" s="61" t="str">
        <v/>
      </c>
      <c r="AF39" s="61" t="str">
        <v/>
      </c>
      <c r="AG39" s="61" t="str">
        <v/>
      </c>
      <c r="AH39" s="61" t="str">
        <v/>
      </c>
    </row>
    <row r="40" spans="2:34" x14ac:dyDescent="0.45">
      <c r="B40" s="1" t="str">
        <v>30000</v>
      </c>
      <c r="C40" s="1" t="str">
        <v>Graphic Design Institute</v>
      </c>
      <c r="D40" s="1" t="str">
        <v>108032</v>
      </c>
      <c r="E40" s="71" t="str">
        <v>2023-02-09</v>
      </c>
      <c r="F40" s="71" t="str">
        <v>2023-02-09</v>
      </c>
      <c r="G40" s="71" t="str">
        <v>2023-02-09</v>
      </c>
      <c r="H40" s="61">
        <v>-672.7</v>
      </c>
      <c r="I40" s="61">
        <v>672.7</v>
      </c>
      <c r="J40" s="61">
        <v>0</v>
      </c>
      <c r="K40" s="1">
        <v>6</v>
      </c>
      <c r="L40" s="65">
        <v>1056</v>
      </c>
      <c r="M40" s="24" t="str">
        <v>Over 150 days</v>
      </c>
      <c r="N40" s="62">
        <v>0</v>
      </c>
      <c r="O40" s="62">
        <v>0</v>
      </c>
      <c r="P40" s="1" t="str">
        <v>30000 - Graphic Design Institute</v>
      </c>
      <c r="Q40" s="27" t="str">
        <v>Decrease</v>
      </c>
      <c r="R40" s="27" t="str">
        <v>Yes</v>
      </c>
      <c r="T40" s="61" t="str">
        <v>30</v>
      </c>
      <c r="U40" s="61" t="str">
        <v/>
      </c>
      <c r="V40" s="61" t="str">
        <v/>
      </c>
      <c r="W40" s="61" t="str">
        <v/>
      </c>
      <c r="X40" s="61" t="str">
        <v/>
      </c>
      <c r="Y40" s="61" t="str">
        <v/>
      </c>
      <c r="Z40" s="61" t="str">
        <v/>
      </c>
      <c r="AA40" s="61" t="str">
        <v/>
      </c>
      <c r="AB40" s="61" t="str">
        <v/>
      </c>
      <c r="AC40" s="61" t="str">
        <v/>
      </c>
      <c r="AD40" s="61" t="str">
        <v/>
      </c>
      <c r="AE40" s="61" t="str">
        <v/>
      </c>
      <c r="AF40" s="61" t="str">
        <v/>
      </c>
      <c r="AG40" s="61" t="str">
        <v/>
      </c>
      <c r="AH40" s="61" t="str">
        <v/>
      </c>
    </row>
    <row r="41" spans="2:34" x14ac:dyDescent="0.45">
      <c r="B41" s="1" t="str">
        <v>50000</v>
      </c>
      <c r="C41" s="1" t="str">
        <v>Nod Publishers</v>
      </c>
      <c r="D41" s="1" t="str">
        <v>108033</v>
      </c>
      <c r="E41" s="71" t="str">
        <v>2023-02-10</v>
      </c>
      <c r="F41" s="71" t="str">
        <v>2023-02-10</v>
      </c>
      <c r="G41" s="71" t="str">
        <v>2023-02-10</v>
      </c>
      <c r="H41" s="61">
        <v>-1699.25</v>
      </c>
      <c r="I41" s="61">
        <v>1699.25</v>
      </c>
      <c r="J41" s="61">
        <v>0</v>
      </c>
      <c r="K41" s="1">
        <v>4</v>
      </c>
      <c r="L41" s="65">
        <v>1055</v>
      </c>
      <c r="M41" s="24" t="str">
        <v>Over 150 days</v>
      </c>
      <c r="N41" s="62">
        <v>0</v>
      </c>
      <c r="O41" s="62">
        <v>0</v>
      </c>
      <c r="P41" s="1" t="str">
        <v>50000 - Nod Publishers</v>
      </c>
      <c r="Q41" s="27" t="str">
        <v>Decrease</v>
      </c>
      <c r="R41" s="27" t="str">
        <v>Yes</v>
      </c>
      <c r="T41" s="61" t="str">
        <v>40</v>
      </c>
      <c r="U41" s="61" t="str">
        <v/>
      </c>
      <c r="V41" s="61" t="str">
        <v/>
      </c>
      <c r="W41" s="61" t="str">
        <v/>
      </c>
      <c r="X41" s="61" t="str">
        <v/>
      </c>
      <c r="Y41" s="61" t="str">
        <v/>
      </c>
      <c r="Z41" s="61" t="str">
        <v/>
      </c>
      <c r="AA41" s="61" t="str">
        <v/>
      </c>
      <c r="AB41" s="61" t="str">
        <v/>
      </c>
      <c r="AC41" s="61" t="str">
        <v/>
      </c>
      <c r="AD41" s="61" t="str">
        <v/>
      </c>
      <c r="AE41" s="61" t="str">
        <v/>
      </c>
      <c r="AF41" s="61" t="str">
        <v/>
      </c>
      <c r="AG41" s="61" t="str">
        <v/>
      </c>
      <c r="AH41" s="61" t="str">
        <v/>
      </c>
    </row>
    <row r="42" spans="2:34" x14ac:dyDescent="0.45">
      <c r="B42" s="1" t="str">
        <v>10000</v>
      </c>
      <c r="C42" s="1" t="str">
        <v>Fabrikam, Inc.</v>
      </c>
      <c r="D42" s="1" t="str">
        <v>108034</v>
      </c>
      <c r="E42" s="71" t="str">
        <v>2023-02-10</v>
      </c>
      <c r="F42" s="71" t="str">
        <v>2023-02-10</v>
      </c>
      <c r="G42" s="71" t="str">
        <v>2023-02-10</v>
      </c>
      <c r="H42" s="61">
        <v>-877.5</v>
      </c>
      <c r="I42" s="61">
        <v>877.5</v>
      </c>
      <c r="J42" s="61">
        <v>0</v>
      </c>
      <c r="K42" s="1">
        <v>3</v>
      </c>
      <c r="L42" s="65">
        <v>1055</v>
      </c>
      <c r="M42" s="24" t="str">
        <v>Over 150 days</v>
      </c>
      <c r="N42" s="62">
        <v>0</v>
      </c>
      <c r="O42" s="62">
        <v>0</v>
      </c>
      <c r="P42" s="1" t="str">
        <v>10000 - Fabrikam, Inc.</v>
      </c>
      <c r="Q42" s="27" t="str">
        <v>Decrease</v>
      </c>
      <c r="R42" s="27" t="str">
        <v>Yes</v>
      </c>
      <c r="T42" s="61" t="str">
        <v>70</v>
      </c>
      <c r="U42" s="61" t="str">
        <v>INDUSTRIAL</v>
      </c>
      <c r="V42" s="61" t="str">
        <v/>
      </c>
      <c r="W42" s="61" t="str">
        <v/>
      </c>
      <c r="X42" s="61" t="str">
        <v/>
      </c>
      <c r="Y42" s="61" t="str">
        <v>SUMMER</v>
      </c>
      <c r="Z42" s="61" t="str">
        <v/>
      </c>
      <c r="AA42" s="61" t="str">
        <v/>
      </c>
      <c r="AB42" s="61" t="str">
        <v/>
      </c>
      <c r="AC42" s="61" t="str">
        <v/>
      </c>
      <c r="AD42" s="61" t="str">
        <v/>
      </c>
      <c r="AE42" s="61" t="str">
        <v/>
      </c>
      <c r="AF42" s="61" t="str">
        <v/>
      </c>
      <c r="AG42" s="61" t="str">
        <v/>
      </c>
      <c r="AH42" s="61" t="str">
        <v/>
      </c>
    </row>
    <row r="43" spans="2:34" x14ac:dyDescent="0.45">
      <c r="B43" s="1" t="str">
        <v>20000</v>
      </c>
      <c r="C43" s="1" t="str">
        <v>First Up Consultants</v>
      </c>
      <c r="D43" s="1" t="str">
        <v>108035</v>
      </c>
      <c r="E43" s="71" t="str">
        <v>2023-02-10</v>
      </c>
      <c r="F43" s="71" t="str">
        <v>2023-02-10</v>
      </c>
      <c r="G43" s="71" t="str">
        <v>2023-02-10</v>
      </c>
      <c r="H43" s="61">
        <v>-720.75</v>
      </c>
      <c r="I43" s="61">
        <v>720.75</v>
      </c>
      <c r="J43" s="61">
        <v>0</v>
      </c>
      <c r="K43" s="1">
        <v>4</v>
      </c>
      <c r="L43" s="65">
        <v>1055</v>
      </c>
      <c r="M43" s="24" t="str">
        <v>Over 150 days</v>
      </c>
      <c r="N43" s="62">
        <v>0</v>
      </c>
      <c r="O43" s="62">
        <v>0</v>
      </c>
      <c r="P43" s="1" t="str">
        <v>20000 - First Up Consultants</v>
      </c>
      <c r="Q43" s="27" t="str">
        <v>Decrease</v>
      </c>
      <c r="R43" s="27" t="str">
        <v>Yes</v>
      </c>
      <c r="T43" s="61" t="str">
        <v>40</v>
      </c>
      <c r="U43" s="61" t="str">
        <v/>
      </c>
      <c r="V43" s="61" t="str">
        <v/>
      </c>
      <c r="W43" s="61" t="str">
        <v/>
      </c>
      <c r="X43" s="61" t="str">
        <v/>
      </c>
      <c r="Y43" s="61" t="str">
        <v/>
      </c>
      <c r="Z43" s="61" t="str">
        <v/>
      </c>
      <c r="AA43" s="61" t="str">
        <v/>
      </c>
      <c r="AB43" s="61" t="str">
        <v/>
      </c>
      <c r="AC43" s="61" t="str">
        <v/>
      </c>
      <c r="AD43" s="61" t="str">
        <v/>
      </c>
      <c r="AE43" s="61" t="str">
        <v/>
      </c>
      <c r="AF43" s="61" t="str">
        <v/>
      </c>
      <c r="AG43" s="61" t="str">
        <v/>
      </c>
      <c r="AH43" s="61" t="str">
        <v/>
      </c>
    </row>
    <row r="44" spans="2:34" x14ac:dyDescent="0.45">
      <c r="B44" s="1" t="str">
        <v>50000</v>
      </c>
      <c r="C44" s="1" t="str">
        <v>Nod Publishers</v>
      </c>
      <c r="D44" s="1" t="str">
        <v>108036</v>
      </c>
      <c r="E44" s="71" t="str">
        <v>2023-02-12</v>
      </c>
      <c r="F44" s="71" t="str">
        <v>2023-02-12</v>
      </c>
      <c r="G44" s="71" t="str">
        <v>2023-02-12</v>
      </c>
      <c r="H44" s="61">
        <v>-8232.25</v>
      </c>
      <c r="I44" s="61">
        <v>8232.25</v>
      </c>
      <c r="J44" s="61">
        <v>0</v>
      </c>
      <c r="K44" s="1">
        <v>4</v>
      </c>
      <c r="L44" s="65">
        <v>1053</v>
      </c>
      <c r="M44" s="24" t="str">
        <v>Over 150 days</v>
      </c>
      <c r="N44" s="62">
        <v>0</v>
      </c>
      <c r="O44" s="62">
        <v>0</v>
      </c>
      <c r="P44" s="1" t="str">
        <v>50000 - Nod Publishers</v>
      </c>
      <c r="Q44" s="27" t="str">
        <v>Decrease</v>
      </c>
      <c r="R44" s="27" t="str">
        <v>Yes</v>
      </c>
      <c r="T44" s="61" t="str">
        <v>40</v>
      </c>
      <c r="U44" s="61" t="str">
        <v/>
      </c>
      <c r="V44" s="61" t="str">
        <v/>
      </c>
      <c r="W44" s="61" t="str">
        <v/>
      </c>
      <c r="X44" s="61" t="str">
        <v/>
      </c>
      <c r="Y44" s="61" t="str">
        <v/>
      </c>
      <c r="Z44" s="61" t="str">
        <v/>
      </c>
      <c r="AA44" s="61" t="str">
        <v/>
      </c>
      <c r="AB44" s="61" t="str">
        <v/>
      </c>
      <c r="AC44" s="61" t="str">
        <v/>
      </c>
      <c r="AD44" s="61" t="str">
        <v/>
      </c>
      <c r="AE44" s="61" t="str">
        <v/>
      </c>
      <c r="AF44" s="61" t="str">
        <v/>
      </c>
      <c r="AG44" s="61" t="str">
        <v/>
      </c>
      <c r="AH44" s="61" t="str">
        <v/>
      </c>
    </row>
    <row r="45" spans="2:34" x14ac:dyDescent="0.45">
      <c r="B45" s="1" t="str">
        <v>20000</v>
      </c>
      <c r="C45" s="1" t="str">
        <v>First Up Consultants</v>
      </c>
      <c r="D45" s="1" t="str">
        <v>108037</v>
      </c>
      <c r="E45" s="71" t="str">
        <v>2023-02-12</v>
      </c>
      <c r="F45" s="71" t="str">
        <v>2023-02-12</v>
      </c>
      <c r="G45" s="71" t="str">
        <v>2023-02-12</v>
      </c>
      <c r="H45" s="61">
        <v>-853.13</v>
      </c>
      <c r="I45" s="61">
        <v>853.13</v>
      </c>
      <c r="J45" s="61">
        <v>0</v>
      </c>
      <c r="K45" s="1">
        <v>4</v>
      </c>
      <c r="L45" s="65">
        <v>1053</v>
      </c>
      <c r="M45" s="24" t="str">
        <v>Over 150 days</v>
      </c>
      <c r="N45" s="62">
        <v>0</v>
      </c>
      <c r="O45" s="62">
        <v>0</v>
      </c>
      <c r="P45" s="1" t="str">
        <v>20000 - First Up Consultants</v>
      </c>
      <c r="Q45" s="27" t="str">
        <v>Decrease</v>
      </c>
      <c r="R45" s="27" t="str">
        <v>Yes</v>
      </c>
      <c r="T45" s="61" t="str">
        <v>40</v>
      </c>
      <c r="U45" s="61" t="str">
        <v/>
      </c>
      <c r="V45" s="61" t="str">
        <v/>
      </c>
      <c r="W45" s="61" t="str">
        <v/>
      </c>
      <c r="X45" s="61" t="str">
        <v/>
      </c>
      <c r="Y45" s="61" t="str">
        <v/>
      </c>
      <c r="Z45" s="61" t="str">
        <v/>
      </c>
      <c r="AA45" s="61" t="str">
        <v/>
      </c>
      <c r="AB45" s="61" t="str">
        <v/>
      </c>
      <c r="AC45" s="61" t="str">
        <v/>
      </c>
      <c r="AD45" s="61" t="str">
        <v/>
      </c>
      <c r="AE45" s="61" t="str">
        <v/>
      </c>
      <c r="AF45" s="61" t="str">
        <v/>
      </c>
      <c r="AG45" s="61" t="str">
        <v/>
      </c>
      <c r="AH45" s="61" t="str">
        <v/>
      </c>
    </row>
    <row r="46" spans="2:34" x14ac:dyDescent="0.45">
      <c r="B46" s="1" t="str">
        <v>30000</v>
      </c>
      <c r="C46" s="1" t="str">
        <v>Graphic Design Institute</v>
      </c>
      <c r="D46" s="1" t="str">
        <v>108038</v>
      </c>
      <c r="E46" s="71" t="str">
        <v>2023-02-13</v>
      </c>
      <c r="F46" s="71" t="str">
        <v>2023-02-13</v>
      </c>
      <c r="G46" s="71" t="str">
        <v>2023-02-13</v>
      </c>
      <c r="H46" s="61">
        <v>-305.8</v>
      </c>
      <c r="I46" s="61">
        <v>305.8</v>
      </c>
      <c r="J46" s="61">
        <v>0</v>
      </c>
      <c r="K46" s="1">
        <v>6</v>
      </c>
      <c r="L46" s="65">
        <v>1052</v>
      </c>
      <c r="M46" s="24" t="str">
        <v>Over 150 days</v>
      </c>
      <c r="N46" s="62">
        <v>0</v>
      </c>
      <c r="O46" s="62">
        <v>0</v>
      </c>
      <c r="P46" s="1" t="str">
        <v>30000 - Graphic Design Institute</v>
      </c>
      <c r="Q46" s="27" t="str">
        <v>Decrease</v>
      </c>
      <c r="R46" s="27" t="str">
        <v>Yes</v>
      </c>
      <c r="T46" s="61" t="str">
        <v>30</v>
      </c>
      <c r="U46" s="61" t="str">
        <v/>
      </c>
      <c r="V46" s="61" t="str">
        <v/>
      </c>
      <c r="W46" s="61" t="str">
        <v/>
      </c>
      <c r="X46" s="61" t="str">
        <v/>
      </c>
      <c r="Y46" s="61" t="str">
        <v/>
      </c>
      <c r="Z46" s="61" t="str">
        <v/>
      </c>
      <c r="AA46" s="61" t="str">
        <v/>
      </c>
      <c r="AB46" s="61" t="str">
        <v/>
      </c>
      <c r="AC46" s="61" t="str">
        <v/>
      </c>
      <c r="AD46" s="61" t="str">
        <v/>
      </c>
      <c r="AE46" s="61" t="str">
        <v/>
      </c>
      <c r="AF46" s="61" t="str">
        <v/>
      </c>
      <c r="AG46" s="61" t="str">
        <v/>
      </c>
      <c r="AH46" s="61" t="str">
        <v/>
      </c>
    </row>
    <row r="47" spans="2:34" x14ac:dyDescent="0.45">
      <c r="B47" s="1" t="str">
        <v>40000</v>
      </c>
      <c r="C47" s="1" t="str">
        <v>Wide World Importers</v>
      </c>
      <c r="D47" s="1" t="str">
        <v>108039</v>
      </c>
      <c r="E47" s="71" t="str">
        <v>2023-02-13</v>
      </c>
      <c r="F47" s="71" t="str">
        <v>2023-02-13</v>
      </c>
      <c r="G47" s="71" t="str">
        <v>2023-02-13</v>
      </c>
      <c r="H47" s="61">
        <v>-5304</v>
      </c>
      <c r="I47" s="61">
        <v>5304</v>
      </c>
      <c r="J47" s="61">
        <v>0</v>
      </c>
      <c r="K47" s="1">
        <v>5</v>
      </c>
      <c r="L47" s="65">
        <v>1052</v>
      </c>
      <c r="M47" s="24" t="str">
        <v>Over 150 days</v>
      </c>
      <c r="N47" s="62">
        <v>0</v>
      </c>
      <c r="O47" s="62">
        <v>0</v>
      </c>
      <c r="P47" s="1" t="str">
        <v>40000 - Wide World Importers</v>
      </c>
      <c r="Q47" s="27" t="str">
        <v>Decrease</v>
      </c>
      <c r="R47" s="27" t="str">
        <v>Yes</v>
      </c>
      <c r="T47" s="61" t="str">
        <v>40</v>
      </c>
      <c r="U47" s="61" t="str">
        <v>HOME</v>
      </c>
      <c r="V47" s="61" t="str">
        <v/>
      </c>
      <c r="W47" s="61" t="str">
        <v/>
      </c>
      <c r="X47" s="61" t="str">
        <v/>
      </c>
      <c r="Y47" s="61" t="str">
        <v/>
      </c>
      <c r="Z47" s="61" t="str">
        <v/>
      </c>
      <c r="AA47" s="61" t="str">
        <v/>
      </c>
      <c r="AB47" s="61" t="str">
        <v/>
      </c>
      <c r="AC47" s="61" t="str">
        <v/>
      </c>
      <c r="AD47" s="61" t="str">
        <v/>
      </c>
      <c r="AE47" s="61" t="str">
        <v/>
      </c>
      <c r="AF47" s="61" t="str">
        <v/>
      </c>
      <c r="AG47" s="61" t="str">
        <v/>
      </c>
      <c r="AH47" s="61" t="str">
        <v/>
      </c>
    </row>
    <row r="48" spans="2:34" x14ac:dyDescent="0.45">
      <c r="B48" s="1" t="str">
        <v>40000</v>
      </c>
      <c r="C48" s="1" t="str">
        <v>Wide World Importers</v>
      </c>
      <c r="D48" s="1" t="str">
        <v>108040</v>
      </c>
      <c r="E48" s="71" t="str">
        <v>2023-02-14</v>
      </c>
      <c r="F48" s="71" t="str">
        <v>2023-02-14</v>
      </c>
      <c r="G48" s="71" t="str">
        <v>2023-02-14</v>
      </c>
      <c r="H48" s="61">
        <v>-609.38</v>
      </c>
      <c r="I48" s="61">
        <v>609.38</v>
      </c>
      <c r="J48" s="61">
        <v>0</v>
      </c>
      <c r="K48" s="1">
        <v>5</v>
      </c>
      <c r="L48" s="65">
        <v>1051</v>
      </c>
      <c r="M48" s="24" t="str">
        <v>Over 150 days</v>
      </c>
      <c r="N48" s="62">
        <v>0</v>
      </c>
      <c r="O48" s="62">
        <v>0</v>
      </c>
      <c r="P48" s="1" t="str">
        <v>40000 - Wide World Importers</v>
      </c>
      <c r="Q48" s="27" t="str">
        <v>Decrease</v>
      </c>
      <c r="R48" s="27" t="str">
        <v>Yes</v>
      </c>
      <c r="T48" s="61" t="str">
        <v>40</v>
      </c>
      <c r="U48" s="61" t="str">
        <v>HOME</v>
      </c>
      <c r="V48" s="61" t="str">
        <v/>
      </c>
      <c r="W48" s="61" t="str">
        <v/>
      </c>
      <c r="X48" s="61" t="str">
        <v/>
      </c>
      <c r="Y48" s="61" t="str">
        <v/>
      </c>
      <c r="Z48" s="61" t="str">
        <v/>
      </c>
      <c r="AA48" s="61" t="str">
        <v/>
      </c>
      <c r="AB48" s="61" t="str">
        <v/>
      </c>
      <c r="AC48" s="61" t="str">
        <v/>
      </c>
      <c r="AD48" s="61" t="str">
        <v/>
      </c>
      <c r="AE48" s="61" t="str">
        <v/>
      </c>
      <c r="AF48" s="61" t="str">
        <v/>
      </c>
      <c r="AG48" s="61" t="str">
        <v/>
      </c>
      <c r="AH48" s="61" t="str">
        <v/>
      </c>
    </row>
    <row r="49" spans="2:34" x14ac:dyDescent="0.45">
      <c r="B49" s="1" t="str">
        <v>30000</v>
      </c>
      <c r="C49" s="1" t="str">
        <v>Graphic Design Institute</v>
      </c>
      <c r="D49" s="1" t="str">
        <v>108041</v>
      </c>
      <c r="E49" s="71" t="str">
        <v>2023-02-14</v>
      </c>
      <c r="F49" s="71" t="str">
        <v>2023-02-14</v>
      </c>
      <c r="G49" s="71" t="str">
        <v>2023-02-14</v>
      </c>
      <c r="H49" s="61">
        <v>-480.5</v>
      </c>
      <c r="I49" s="61">
        <v>480.5</v>
      </c>
      <c r="J49" s="61">
        <v>0</v>
      </c>
      <c r="K49" s="1">
        <v>6</v>
      </c>
      <c r="L49" s="65">
        <v>1051</v>
      </c>
      <c r="M49" s="24" t="str">
        <v>Over 150 days</v>
      </c>
      <c r="N49" s="62">
        <v>0</v>
      </c>
      <c r="O49" s="62">
        <v>0</v>
      </c>
      <c r="P49" s="1" t="str">
        <v>30000 - Graphic Design Institute</v>
      </c>
      <c r="Q49" s="27" t="str">
        <v>Decrease</v>
      </c>
      <c r="R49" s="27" t="str">
        <v>Yes</v>
      </c>
      <c r="T49" s="61" t="str">
        <v>30</v>
      </c>
      <c r="U49" s="61" t="str">
        <v/>
      </c>
      <c r="V49" s="61" t="str">
        <v/>
      </c>
      <c r="W49" s="61" t="str">
        <v/>
      </c>
      <c r="X49" s="61" t="str">
        <v/>
      </c>
      <c r="Y49" s="61" t="str">
        <v/>
      </c>
      <c r="Z49" s="61" t="str">
        <v/>
      </c>
      <c r="AA49" s="61" t="str">
        <v/>
      </c>
      <c r="AB49" s="61" t="str">
        <v/>
      </c>
      <c r="AC49" s="61" t="str">
        <v/>
      </c>
      <c r="AD49" s="61" t="str">
        <v/>
      </c>
      <c r="AE49" s="61" t="str">
        <v/>
      </c>
      <c r="AF49" s="61" t="str">
        <v/>
      </c>
      <c r="AG49" s="61" t="str">
        <v/>
      </c>
      <c r="AH49" s="61" t="str">
        <v/>
      </c>
    </row>
    <row r="50" spans="2:34" x14ac:dyDescent="0.45">
      <c r="B50" s="1" t="str">
        <v>30000</v>
      </c>
      <c r="C50" s="1" t="str">
        <v>Graphic Design Institute</v>
      </c>
      <c r="D50" s="1" t="str">
        <v>108042</v>
      </c>
      <c r="E50" s="71" t="str">
        <v>2023-02-15</v>
      </c>
      <c r="F50" s="71" t="str">
        <v>2023-02-15</v>
      </c>
      <c r="G50" s="71" t="str">
        <v>2023-02-15</v>
      </c>
      <c r="H50" s="61">
        <v>-1756</v>
      </c>
      <c r="I50" s="61">
        <v>1756</v>
      </c>
      <c r="J50" s="61">
        <v>0</v>
      </c>
      <c r="K50" s="1">
        <v>6</v>
      </c>
      <c r="L50" s="65">
        <v>1050</v>
      </c>
      <c r="M50" s="24" t="str">
        <v>Over 150 days</v>
      </c>
      <c r="N50" s="62">
        <v>0</v>
      </c>
      <c r="O50" s="62">
        <v>0</v>
      </c>
      <c r="P50" s="1" t="str">
        <v>30000 - Graphic Design Institute</v>
      </c>
      <c r="Q50" s="27" t="str">
        <v>Decrease</v>
      </c>
      <c r="R50" s="27" t="str">
        <v>Yes</v>
      </c>
      <c r="T50" s="61" t="str">
        <v>30</v>
      </c>
      <c r="U50" s="61" t="str">
        <v/>
      </c>
      <c r="V50" s="61" t="str">
        <v/>
      </c>
      <c r="W50" s="61" t="str">
        <v/>
      </c>
      <c r="X50" s="61" t="str">
        <v/>
      </c>
      <c r="Y50" s="61" t="str">
        <v/>
      </c>
      <c r="Z50" s="61" t="str">
        <v/>
      </c>
      <c r="AA50" s="61" t="str">
        <v/>
      </c>
      <c r="AB50" s="61" t="str">
        <v/>
      </c>
      <c r="AC50" s="61" t="str">
        <v/>
      </c>
      <c r="AD50" s="61" t="str">
        <v/>
      </c>
      <c r="AE50" s="61" t="str">
        <v/>
      </c>
      <c r="AF50" s="61" t="str">
        <v/>
      </c>
      <c r="AG50" s="61" t="str">
        <v/>
      </c>
      <c r="AH50" s="61" t="str">
        <v/>
      </c>
    </row>
    <row r="51" spans="2:34" x14ac:dyDescent="0.45">
      <c r="B51" s="1" t="str">
        <v>20000</v>
      </c>
      <c r="C51" s="1" t="str">
        <v>First Up Consultants</v>
      </c>
      <c r="D51" s="1" t="str">
        <v>108043</v>
      </c>
      <c r="E51" s="71" t="str">
        <v>2023-03-08</v>
      </c>
      <c r="F51" s="71" t="str">
        <v>2023-03-08</v>
      </c>
      <c r="G51" s="71" t="str">
        <v>2023-03-08</v>
      </c>
      <c r="H51" s="61">
        <v>-1452</v>
      </c>
      <c r="I51" s="61">
        <v>1452</v>
      </c>
      <c r="J51" s="61">
        <v>0</v>
      </c>
      <c r="K51" s="1">
        <v>4</v>
      </c>
      <c r="L51" s="65">
        <v>1029</v>
      </c>
      <c r="M51" s="24" t="str">
        <v>Over 150 days</v>
      </c>
      <c r="N51" s="62">
        <v>0</v>
      </c>
      <c r="O51" s="62">
        <v>0</v>
      </c>
      <c r="P51" s="1" t="str">
        <v>20000 - First Up Consultants</v>
      </c>
      <c r="Q51" s="27" t="str">
        <v>Decrease</v>
      </c>
      <c r="R51" s="27" t="str">
        <v>Yes</v>
      </c>
      <c r="T51" s="61" t="str">
        <v>40</v>
      </c>
      <c r="U51" s="61" t="str">
        <v/>
      </c>
      <c r="V51" s="61" t="str">
        <v/>
      </c>
      <c r="W51" s="61" t="str">
        <v/>
      </c>
      <c r="X51" s="61" t="str">
        <v/>
      </c>
      <c r="Y51" s="61" t="str">
        <v/>
      </c>
      <c r="Z51" s="61" t="str">
        <v/>
      </c>
      <c r="AA51" s="61" t="str">
        <v/>
      </c>
      <c r="AB51" s="61" t="str">
        <v/>
      </c>
      <c r="AC51" s="61" t="str">
        <v/>
      </c>
      <c r="AD51" s="61" t="str">
        <v/>
      </c>
      <c r="AE51" s="61" t="str">
        <v/>
      </c>
      <c r="AF51" s="61" t="str">
        <v/>
      </c>
      <c r="AG51" s="61" t="str">
        <v/>
      </c>
      <c r="AH51" s="61" t="str">
        <v/>
      </c>
    </row>
    <row r="52" spans="2:34" x14ac:dyDescent="0.45">
      <c r="B52" s="1" t="str">
        <v>40000</v>
      </c>
      <c r="C52" s="1" t="str">
        <v>Wide World Importers</v>
      </c>
      <c r="D52" s="1" t="str">
        <v>108044</v>
      </c>
      <c r="E52" s="71" t="str">
        <v>2023-03-08</v>
      </c>
      <c r="F52" s="71" t="str">
        <v>2023-03-08</v>
      </c>
      <c r="G52" s="71" t="str">
        <v>2023-03-08</v>
      </c>
      <c r="H52" s="61">
        <v>-2870</v>
      </c>
      <c r="I52" s="61">
        <v>2870</v>
      </c>
      <c r="J52" s="61">
        <v>0</v>
      </c>
      <c r="K52" s="1">
        <v>5</v>
      </c>
      <c r="L52" s="65">
        <v>1029</v>
      </c>
      <c r="M52" s="24" t="str">
        <v>Over 150 days</v>
      </c>
      <c r="N52" s="62">
        <v>0</v>
      </c>
      <c r="O52" s="62">
        <v>0</v>
      </c>
      <c r="P52" s="1" t="str">
        <v>40000 - Wide World Importers</v>
      </c>
      <c r="Q52" s="27" t="str">
        <v>Decrease</v>
      </c>
      <c r="R52" s="27" t="str">
        <v>Yes</v>
      </c>
      <c r="T52" s="61" t="str">
        <v>40</v>
      </c>
      <c r="U52" s="61" t="str">
        <v>HOME</v>
      </c>
      <c r="V52" s="61" t="str">
        <v/>
      </c>
      <c r="W52" s="61" t="str">
        <v/>
      </c>
      <c r="X52" s="61" t="str">
        <v/>
      </c>
      <c r="Y52" s="61" t="str">
        <v/>
      </c>
      <c r="Z52" s="61" t="str">
        <v/>
      </c>
      <c r="AA52" s="61" t="str">
        <v/>
      </c>
      <c r="AB52" s="61" t="str">
        <v/>
      </c>
      <c r="AC52" s="61" t="str">
        <v/>
      </c>
      <c r="AD52" s="61" t="str">
        <v/>
      </c>
      <c r="AE52" s="61" t="str">
        <v/>
      </c>
      <c r="AF52" s="61" t="str">
        <v/>
      </c>
      <c r="AG52" s="61" t="str">
        <v/>
      </c>
      <c r="AH52" s="61" t="str">
        <v/>
      </c>
    </row>
    <row r="53" spans="2:34" x14ac:dyDescent="0.45">
      <c r="B53" s="1" t="str">
        <v>30000</v>
      </c>
      <c r="C53" s="1" t="str">
        <v>Graphic Design Institute</v>
      </c>
      <c r="D53" s="1" t="str">
        <v>108045</v>
      </c>
      <c r="E53" s="71" t="str">
        <v>2023-03-09</v>
      </c>
      <c r="F53" s="71" t="str">
        <v>2023-03-09</v>
      </c>
      <c r="G53" s="71" t="str">
        <v>2023-03-09</v>
      </c>
      <c r="H53" s="61">
        <v>-864.9</v>
      </c>
      <c r="I53" s="61">
        <v>864.9</v>
      </c>
      <c r="J53" s="61">
        <v>0</v>
      </c>
      <c r="K53" s="1">
        <v>6</v>
      </c>
      <c r="L53" s="65">
        <v>1028</v>
      </c>
      <c r="M53" s="24" t="str">
        <v>Over 150 days</v>
      </c>
      <c r="N53" s="62">
        <v>0</v>
      </c>
      <c r="O53" s="62">
        <v>0</v>
      </c>
      <c r="P53" s="1" t="str">
        <v>30000 - Graphic Design Institute</v>
      </c>
      <c r="Q53" s="27" t="str">
        <v>Decrease</v>
      </c>
      <c r="R53" s="27" t="str">
        <v>Yes</v>
      </c>
      <c r="T53" s="61" t="str">
        <v>30</v>
      </c>
      <c r="U53" s="61" t="str">
        <v/>
      </c>
      <c r="V53" s="61" t="str">
        <v/>
      </c>
      <c r="W53" s="61" t="str">
        <v/>
      </c>
      <c r="X53" s="61" t="str">
        <v/>
      </c>
      <c r="Y53" s="61" t="str">
        <v/>
      </c>
      <c r="Z53" s="61" t="str">
        <v/>
      </c>
      <c r="AA53" s="61" t="str">
        <v/>
      </c>
      <c r="AB53" s="61" t="str">
        <v/>
      </c>
      <c r="AC53" s="61" t="str">
        <v/>
      </c>
      <c r="AD53" s="61" t="str">
        <v/>
      </c>
      <c r="AE53" s="61" t="str">
        <v/>
      </c>
      <c r="AF53" s="61" t="str">
        <v/>
      </c>
      <c r="AG53" s="61" t="str">
        <v/>
      </c>
      <c r="AH53" s="61" t="str">
        <v/>
      </c>
    </row>
    <row r="54" spans="2:34" x14ac:dyDescent="0.45">
      <c r="B54" s="1" t="str">
        <v>20000</v>
      </c>
      <c r="C54" s="1" t="str">
        <v>First Up Consultants</v>
      </c>
      <c r="D54" s="1" t="str">
        <v>108046</v>
      </c>
      <c r="E54" s="71" t="str">
        <v>2023-03-10</v>
      </c>
      <c r="F54" s="71" t="str">
        <v>2023-03-10</v>
      </c>
      <c r="G54" s="71" t="str">
        <v>2023-03-10</v>
      </c>
      <c r="H54" s="61">
        <v>-961</v>
      </c>
      <c r="I54" s="61">
        <v>961</v>
      </c>
      <c r="J54" s="61">
        <v>0</v>
      </c>
      <c r="K54" s="1">
        <v>4</v>
      </c>
      <c r="L54" s="65">
        <v>1027</v>
      </c>
      <c r="M54" s="24" t="str">
        <v>Over 150 days</v>
      </c>
      <c r="N54" s="62">
        <v>0</v>
      </c>
      <c r="O54" s="62">
        <v>0</v>
      </c>
      <c r="P54" s="1" t="str">
        <v>20000 - First Up Consultants</v>
      </c>
      <c r="Q54" s="27" t="str">
        <v>Decrease</v>
      </c>
      <c r="R54" s="27" t="str">
        <v>Yes</v>
      </c>
      <c r="T54" s="61" t="str">
        <v>40</v>
      </c>
      <c r="U54" s="61" t="str">
        <v/>
      </c>
      <c r="V54" s="61" t="str">
        <v/>
      </c>
      <c r="W54" s="61" t="str">
        <v/>
      </c>
      <c r="X54" s="61" t="str">
        <v/>
      </c>
      <c r="Y54" s="61" t="str">
        <v/>
      </c>
      <c r="Z54" s="61" t="str">
        <v/>
      </c>
      <c r="AA54" s="61" t="str">
        <v/>
      </c>
      <c r="AB54" s="61" t="str">
        <v/>
      </c>
      <c r="AC54" s="61" t="str">
        <v/>
      </c>
      <c r="AD54" s="61" t="str">
        <v/>
      </c>
      <c r="AE54" s="61" t="str">
        <v/>
      </c>
      <c r="AF54" s="61" t="str">
        <v/>
      </c>
      <c r="AG54" s="61" t="str">
        <v/>
      </c>
      <c r="AH54" s="61" t="str">
        <v/>
      </c>
    </row>
    <row r="55" spans="2:34" x14ac:dyDescent="0.45">
      <c r="B55" s="1" t="str">
        <v>50000</v>
      </c>
      <c r="C55" s="1" t="str">
        <v>Nod Publishers</v>
      </c>
      <c r="D55" s="1" t="str">
        <v>108047</v>
      </c>
      <c r="E55" s="71" t="str">
        <v>2023-03-11</v>
      </c>
      <c r="F55" s="71" t="str">
        <v>2023-03-11</v>
      </c>
      <c r="G55" s="71" t="str">
        <v>2023-03-11</v>
      </c>
      <c r="H55" s="61">
        <v>-2061.38</v>
      </c>
      <c r="I55" s="61">
        <v>2061.38</v>
      </c>
      <c r="J55" s="61">
        <v>0</v>
      </c>
      <c r="K55" s="1">
        <v>4</v>
      </c>
      <c r="L55" s="65">
        <v>1026</v>
      </c>
      <c r="M55" s="24" t="str">
        <v>Over 150 days</v>
      </c>
      <c r="N55" s="62">
        <v>0</v>
      </c>
      <c r="O55" s="62">
        <v>0</v>
      </c>
      <c r="P55" s="1" t="str">
        <v>50000 - Nod Publishers</v>
      </c>
      <c r="Q55" s="27" t="str">
        <v>Decrease</v>
      </c>
      <c r="R55" s="27" t="str">
        <v>Yes</v>
      </c>
      <c r="T55" s="61" t="str">
        <v>40</v>
      </c>
      <c r="U55" s="61" t="str">
        <v/>
      </c>
      <c r="V55" s="61" t="str">
        <v/>
      </c>
      <c r="W55" s="61" t="str">
        <v/>
      </c>
      <c r="X55" s="61" t="str">
        <v/>
      </c>
      <c r="Y55" s="61" t="str">
        <v/>
      </c>
      <c r="Z55" s="61" t="str">
        <v/>
      </c>
      <c r="AA55" s="61" t="str">
        <v/>
      </c>
      <c r="AB55" s="61" t="str">
        <v/>
      </c>
      <c r="AC55" s="61" t="str">
        <v/>
      </c>
      <c r="AD55" s="61" t="str">
        <v/>
      </c>
      <c r="AE55" s="61" t="str">
        <v/>
      </c>
      <c r="AF55" s="61" t="str">
        <v/>
      </c>
      <c r="AG55" s="61" t="str">
        <v/>
      </c>
      <c r="AH55" s="61" t="str">
        <v/>
      </c>
    </row>
    <row r="56" spans="2:34" x14ac:dyDescent="0.45">
      <c r="B56" s="1" t="str">
        <v>10000</v>
      </c>
      <c r="C56" s="1" t="str">
        <v>Fabrikam, Inc.</v>
      </c>
      <c r="D56" s="1" t="str">
        <v>108048</v>
      </c>
      <c r="E56" s="71" t="str">
        <v>2023-03-11</v>
      </c>
      <c r="F56" s="71" t="str">
        <v>2023-03-11</v>
      </c>
      <c r="G56" s="71" t="str">
        <v>2023-03-11</v>
      </c>
      <c r="H56" s="61">
        <v>-975</v>
      </c>
      <c r="I56" s="61">
        <v>975</v>
      </c>
      <c r="J56" s="61">
        <v>0</v>
      </c>
      <c r="K56" s="1">
        <v>3</v>
      </c>
      <c r="L56" s="65">
        <v>1026</v>
      </c>
      <c r="M56" s="24" t="str">
        <v>Over 150 days</v>
      </c>
      <c r="N56" s="62">
        <v>0</v>
      </c>
      <c r="O56" s="62">
        <v>0</v>
      </c>
      <c r="P56" s="1" t="str">
        <v>10000 - Fabrikam, Inc.</v>
      </c>
      <c r="Q56" s="27" t="str">
        <v>Decrease</v>
      </c>
      <c r="R56" s="27" t="str">
        <v>Yes</v>
      </c>
      <c r="T56" s="61" t="str">
        <v>70</v>
      </c>
      <c r="U56" s="61" t="str">
        <v>INDUSTRIAL</v>
      </c>
      <c r="V56" s="61" t="str">
        <v/>
      </c>
      <c r="W56" s="61" t="str">
        <v/>
      </c>
      <c r="X56" s="61" t="str">
        <v/>
      </c>
      <c r="Y56" s="61" t="str">
        <v>SUMMER</v>
      </c>
      <c r="Z56" s="61" t="str">
        <v/>
      </c>
      <c r="AA56" s="61" t="str">
        <v/>
      </c>
      <c r="AB56" s="61" t="str">
        <v/>
      </c>
      <c r="AC56" s="61" t="str">
        <v/>
      </c>
      <c r="AD56" s="61" t="str">
        <v/>
      </c>
      <c r="AE56" s="61" t="str">
        <v/>
      </c>
      <c r="AF56" s="61" t="str">
        <v/>
      </c>
      <c r="AG56" s="61" t="str">
        <v/>
      </c>
      <c r="AH56" s="61" t="str">
        <v/>
      </c>
    </row>
    <row r="57" spans="2:34" x14ac:dyDescent="0.45">
      <c r="B57" s="1" t="str">
        <v>50000</v>
      </c>
      <c r="C57" s="1" t="str">
        <v>Nod Publishers</v>
      </c>
      <c r="D57" s="1" t="str">
        <v>108049</v>
      </c>
      <c r="E57" s="71" t="str">
        <v>2023-03-12</v>
      </c>
      <c r="F57" s="71" t="str">
        <v>2023-03-12</v>
      </c>
      <c r="G57" s="71" t="str">
        <v>2023-03-12</v>
      </c>
      <c r="H57" s="61">
        <v>-9498.75</v>
      </c>
      <c r="I57" s="61">
        <v>9498.75</v>
      </c>
      <c r="J57" s="61">
        <v>0</v>
      </c>
      <c r="K57" s="1">
        <v>4</v>
      </c>
      <c r="L57" s="65">
        <v>1025</v>
      </c>
      <c r="M57" s="24" t="str">
        <v>Over 150 days</v>
      </c>
      <c r="N57" s="62">
        <v>0</v>
      </c>
      <c r="O57" s="62">
        <v>0</v>
      </c>
      <c r="P57" s="1" t="str">
        <v>50000 - Nod Publishers</v>
      </c>
      <c r="Q57" s="27" t="str">
        <v>Decrease</v>
      </c>
      <c r="R57" s="27" t="str">
        <v>Yes</v>
      </c>
      <c r="T57" s="61" t="str">
        <v>40</v>
      </c>
      <c r="U57" s="61" t="str">
        <v/>
      </c>
      <c r="V57" s="61" t="str">
        <v/>
      </c>
      <c r="W57" s="61" t="str">
        <v/>
      </c>
      <c r="X57" s="61" t="str">
        <v/>
      </c>
      <c r="Y57" s="61" t="str">
        <v/>
      </c>
      <c r="Z57" s="61" t="str">
        <v/>
      </c>
      <c r="AA57" s="61" t="str">
        <v/>
      </c>
      <c r="AB57" s="61" t="str">
        <v/>
      </c>
      <c r="AC57" s="61" t="str">
        <v/>
      </c>
      <c r="AD57" s="61" t="str">
        <v/>
      </c>
      <c r="AE57" s="61" t="str">
        <v/>
      </c>
      <c r="AF57" s="61" t="str">
        <v/>
      </c>
      <c r="AG57" s="61" t="str">
        <v/>
      </c>
      <c r="AH57" s="61" t="str">
        <v/>
      </c>
    </row>
    <row r="58" spans="2:34" x14ac:dyDescent="0.45">
      <c r="B58" s="1" t="str">
        <v>20000</v>
      </c>
      <c r="C58" s="1" t="str">
        <v>First Up Consultants</v>
      </c>
      <c r="D58" s="1" t="str">
        <v>108050</v>
      </c>
      <c r="E58" s="71" t="str">
        <v>2023-03-13</v>
      </c>
      <c r="F58" s="71" t="str">
        <v>2023-03-13</v>
      </c>
      <c r="G58" s="71" t="str">
        <v>2023-03-13</v>
      </c>
      <c r="H58" s="61">
        <v>-1096.8800000000001</v>
      </c>
      <c r="I58" s="61">
        <v>1096.8800000000001</v>
      </c>
      <c r="J58" s="61">
        <v>0</v>
      </c>
      <c r="K58" s="1">
        <v>4</v>
      </c>
      <c r="L58" s="65">
        <v>1024</v>
      </c>
      <c r="M58" s="24" t="str">
        <v>Over 150 days</v>
      </c>
      <c r="N58" s="62">
        <v>0</v>
      </c>
      <c r="O58" s="62">
        <v>0</v>
      </c>
      <c r="P58" s="1" t="str">
        <v>20000 - First Up Consultants</v>
      </c>
      <c r="Q58" s="27" t="str">
        <v>Decrease</v>
      </c>
      <c r="R58" s="27" t="str">
        <v>Yes</v>
      </c>
      <c r="T58" s="61" t="str">
        <v>40</v>
      </c>
      <c r="U58" s="61" t="str">
        <v/>
      </c>
      <c r="V58" s="61" t="str">
        <v/>
      </c>
      <c r="W58" s="61" t="str">
        <v/>
      </c>
      <c r="X58" s="61" t="str">
        <v/>
      </c>
      <c r="Y58" s="61" t="str">
        <v/>
      </c>
      <c r="Z58" s="61" t="str">
        <v/>
      </c>
      <c r="AA58" s="61" t="str">
        <v/>
      </c>
      <c r="AB58" s="61" t="str">
        <v/>
      </c>
      <c r="AC58" s="61" t="str">
        <v/>
      </c>
      <c r="AD58" s="61" t="str">
        <v/>
      </c>
      <c r="AE58" s="61" t="str">
        <v/>
      </c>
      <c r="AF58" s="61" t="str">
        <v/>
      </c>
      <c r="AG58" s="61" t="str">
        <v/>
      </c>
      <c r="AH58" s="61" t="str">
        <v/>
      </c>
    </row>
    <row r="59" spans="2:34" x14ac:dyDescent="0.45">
      <c r="B59" s="1" t="str">
        <v>30000</v>
      </c>
      <c r="C59" s="1" t="str">
        <v>Graphic Design Institute</v>
      </c>
      <c r="D59" s="1" t="str">
        <v>108051</v>
      </c>
      <c r="E59" s="71" t="str">
        <v>2023-03-14</v>
      </c>
      <c r="F59" s="71" t="str">
        <v>2023-03-14</v>
      </c>
      <c r="G59" s="71" t="str">
        <v>2023-03-14</v>
      </c>
      <c r="H59" s="61">
        <v>-361.4</v>
      </c>
      <c r="I59" s="61">
        <v>361.4</v>
      </c>
      <c r="J59" s="61">
        <v>0</v>
      </c>
      <c r="K59" s="1">
        <v>6</v>
      </c>
      <c r="L59" s="65">
        <v>1023</v>
      </c>
      <c r="M59" s="24" t="str">
        <v>Over 150 days</v>
      </c>
      <c r="N59" s="62">
        <v>0</v>
      </c>
      <c r="O59" s="62">
        <v>0</v>
      </c>
      <c r="P59" s="1" t="str">
        <v>30000 - Graphic Design Institute</v>
      </c>
      <c r="Q59" s="27" t="str">
        <v>Decrease</v>
      </c>
      <c r="R59" s="27" t="str">
        <v>Yes</v>
      </c>
      <c r="T59" s="61" t="str">
        <v>30</v>
      </c>
      <c r="U59" s="61" t="str">
        <v/>
      </c>
      <c r="V59" s="61" t="str">
        <v/>
      </c>
      <c r="W59" s="61" t="str">
        <v/>
      </c>
      <c r="X59" s="61" t="str">
        <v/>
      </c>
      <c r="Y59" s="61" t="str">
        <v/>
      </c>
      <c r="Z59" s="61" t="str">
        <v/>
      </c>
      <c r="AA59" s="61" t="str">
        <v/>
      </c>
      <c r="AB59" s="61" t="str">
        <v/>
      </c>
      <c r="AC59" s="61" t="str">
        <v/>
      </c>
      <c r="AD59" s="61" t="str">
        <v/>
      </c>
      <c r="AE59" s="61" t="str">
        <v/>
      </c>
      <c r="AF59" s="61" t="str">
        <v/>
      </c>
      <c r="AG59" s="61" t="str">
        <v/>
      </c>
      <c r="AH59" s="61" t="str">
        <v/>
      </c>
    </row>
    <row r="60" spans="2:34" x14ac:dyDescent="0.45">
      <c r="B60" s="1" t="str">
        <v>40000</v>
      </c>
      <c r="C60" s="1" t="str">
        <v>Wide World Importers</v>
      </c>
      <c r="D60" s="1" t="str">
        <v>108052</v>
      </c>
      <c r="E60" s="71" t="str">
        <v>2023-03-14</v>
      </c>
      <c r="F60" s="71" t="str">
        <v>2023-03-14</v>
      </c>
      <c r="G60" s="71" t="str">
        <v>2023-03-14</v>
      </c>
      <c r="H60" s="61">
        <v>-8840</v>
      </c>
      <c r="I60" s="61">
        <v>8840</v>
      </c>
      <c r="J60" s="61">
        <v>0</v>
      </c>
      <c r="K60" s="1">
        <v>5</v>
      </c>
      <c r="L60" s="65">
        <v>1023</v>
      </c>
      <c r="M60" s="24" t="str">
        <v>Over 150 days</v>
      </c>
      <c r="N60" s="62">
        <v>0</v>
      </c>
      <c r="O60" s="62">
        <v>0</v>
      </c>
      <c r="P60" s="1" t="str">
        <v>40000 - Wide World Importers</v>
      </c>
      <c r="Q60" s="27" t="str">
        <v>Decrease</v>
      </c>
      <c r="R60" s="27" t="str">
        <v>Yes</v>
      </c>
      <c r="T60" s="61" t="str">
        <v>40</v>
      </c>
      <c r="U60" s="61" t="str">
        <v>HOME</v>
      </c>
      <c r="V60" s="61" t="str">
        <v/>
      </c>
      <c r="W60" s="61" t="str">
        <v/>
      </c>
      <c r="X60" s="61" t="str">
        <v/>
      </c>
      <c r="Y60" s="61" t="str">
        <v/>
      </c>
      <c r="Z60" s="61" t="str">
        <v/>
      </c>
      <c r="AA60" s="61" t="str">
        <v/>
      </c>
      <c r="AB60" s="61" t="str">
        <v/>
      </c>
      <c r="AC60" s="61" t="str">
        <v/>
      </c>
      <c r="AD60" s="61" t="str">
        <v/>
      </c>
      <c r="AE60" s="61" t="str">
        <v/>
      </c>
      <c r="AF60" s="61" t="str">
        <v/>
      </c>
      <c r="AG60" s="61" t="str">
        <v/>
      </c>
      <c r="AH60" s="61" t="str">
        <v/>
      </c>
    </row>
    <row r="61" spans="2:34" x14ac:dyDescent="0.45">
      <c r="B61" s="1" t="str">
        <v>40000</v>
      </c>
      <c r="C61" s="1" t="str">
        <v>Wide World Importers</v>
      </c>
      <c r="D61" s="1" t="str">
        <v>108053</v>
      </c>
      <c r="E61" s="71" t="str">
        <v>2023-03-15</v>
      </c>
      <c r="F61" s="71" t="str">
        <v>2023-03-15</v>
      </c>
      <c r="G61" s="71" t="str">
        <v>2023-03-15</v>
      </c>
      <c r="H61" s="61">
        <v>-731.25</v>
      </c>
      <c r="I61" s="61">
        <v>731.25</v>
      </c>
      <c r="J61" s="61">
        <v>0</v>
      </c>
      <c r="K61" s="1">
        <v>5</v>
      </c>
      <c r="L61" s="65">
        <v>1022</v>
      </c>
      <c r="M61" s="24" t="str">
        <v>Over 150 days</v>
      </c>
      <c r="N61" s="62">
        <v>0</v>
      </c>
      <c r="O61" s="62">
        <v>0</v>
      </c>
      <c r="P61" s="1" t="str">
        <v>40000 - Wide World Importers</v>
      </c>
      <c r="Q61" s="27" t="str">
        <v>Decrease</v>
      </c>
      <c r="R61" s="27" t="str">
        <v>Yes</v>
      </c>
      <c r="T61" s="61" t="str">
        <v>40</v>
      </c>
      <c r="U61" s="61" t="str">
        <v>HOME</v>
      </c>
      <c r="V61" s="61" t="str">
        <v/>
      </c>
      <c r="W61" s="61" t="str">
        <v/>
      </c>
      <c r="X61" s="61" t="str">
        <v/>
      </c>
      <c r="Y61" s="61" t="str">
        <v/>
      </c>
      <c r="Z61" s="61" t="str">
        <v/>
      </c>
      <c r="AA61" s="61" t="str">
        <v/>
      </c>
      <c r="AB61" s="61" t="str">
        <v/>
      </c>
      <c r="AC61" s="61" t="str">
        <v/>
      </c>
      <c r="AD61" s="61" t="str">
        <v/>
      </c>
      <c r="AE61" s="61" t="str">
        <v/>
      </c>
      <c r="AF61" s="61" t="str">
        <v/>
      </c>
      <c r="AG61" s="61" t="str">
        <v/>
      </c>
      <c r="AH61" s="61" t="str">
        <v/>
      </c>
    </row>
    <row r="62" spans="2:34" x14ac:dyDescent="0.45">
      <c r="B62" s="1" t="str">
        <v>30000</v>
      </c>
      <c r="C62" s="1" t="str">
        <v>Graphic Design Institute</v>
      </c>
      <c r="D62" s="1" t="str">
        <v>108054</v>
      </c>
      <c r="E62" s="71" t="str">
        <v>2023-03-15</v>
      </c>
      <c r="F62" s="71" t="str">
        <v>2023-03-15</v>
      </c>
      <c r="G62" s="71" t="str">
        <v>2023-03-15</v>
      </c>
      <c r="H62" s="61">
        <v>-672.7</v>
      </c>
      <c r="I62" s="61">
        <v>672.7</v>
      </c>
      <c r="J62" s="61">
        <v>0</v>
      </c>
      <c r="K62" s="1">
        <v>6</v>
      </c>
      <c r="L62" s="65">
        <v>1022</v>
      </c>
      <c r="M62" s="24" t="str">
        <v>Over 150 days</v>
      </c>
      <c r="N62" s="62">
        <v>0</v>
      </c>
      <c r="O62" s="62">
        <v>0</v>
      </c>
      <c r="P62" s="1" t="str">
        <v>30000 - Graphic Design Institute</v>
      </c>
      <c r="Q62" s="27" t="str">
        <v>Decrease</v>
      </c>
      <c r="R62" s="27" t="str">
        <v>Yes</v>
      </c>
      <c r="T62" s="61" t="str">
        <v>30</v>
      </c>
      <c r="U62" s="61" t="str">
        <v/>
      </c>
      <c r="V62" s="61" t="str">
        <v/>
      </c>
      <c r="W62" s="61" t="str">
        <v/>
      </c>
      <c r="X62" s="61" t="str">
        <v/>
      </c>
      <c r="Y62" s="61" t="str">
        <v/>
      </c>
      <c r="Z62" s="61" t="str">
        <v/>
      </c>
      <c r="AA62" s="61" t="str">
        <v/>
      </c>
      <c r="AB62" s="61" t="str">
        <v/>
      </c>
      <c r="AC62" s="61" t="str">
        <v/>
      </c>
      <c r="AD62" s="61" t="str">
        <v/>
      </c>
      <c r="AE62" s="61" t="str">
        <v/>
      </c>
      <c r="AF62" s="61" t="str">
        <v/>
      </c>
      <c r="AG62" s="61" t="str">
        <v/>
      </c>
      <c r="AH62" s="61" t="str">
        <v/>
      </c>
    </row>
    <row r="63" spans="2:34" x14ac:dyDescent="0.45">
      <c r="B63" s="1" t="str">
        <v>30000</v>
      </c>
      <c r="C63" s="1" t="str">
        <v>Graphic Design Institute</v>
      </c>
      <c r="D63" s="1" t="str">
        <v>108055</v>
      </c>
      <c r="E63" s="71" t="str">
        <v>2023-03-16</v>
      </c>
      <c r="F63" s="71" t="str">
        <v>2023-03-16</v>
      </c>
      <c r="G63" s="71" t="str">
        <v>2023-03-16</v>
      </c>
      <c r="H63" s="61">
        <v>-1975.5</v>
      </c>
      <c r="I63" s="61">
        <v>1975.5</v>
      </c>
      <c r="J63" s="61">
        <v>0</v>
      </c>
      <c r="K63" s="1">
        <v>6</v>
      </c>
      <c r="L63" s="65">
        <v>1021</v>
      </c>
      <c r="M63" s="24" t="str">
        <v>Over 150 days</v>
      </c>
      <c r="N63" s="62">
        <v>0</v>
      </c>
      <c r="O63" s="62">
        <v>0</v>
      </c>
      <c r="P63" s="1" t="str">
        <v>30000 - Graphic Design Institute</v>
      </c>
      <c r="Q63" s="27" t="str">
        <v>Decrease</v>
      </c>
      <c r="R63" s="27" t="str">
        <v>Yes</v>
      </c>
      <c r="T63" s="61" t="str">
        <v>30</v>
      </c>
      <c r="U63" s="61" t="str">
        <v/>
      </c>
      <c r="V63" s="61" t="str">
        <v/>
      </c>
      <c r="W63" s="61" t="str">
        <v/>
      </c>
      <c r="X63" s="61" t="str">
        <v/>
      </c>
      <c r="Y63" s="61" t="str">
        <v/>
      </c>
      <c r="Z63" s="61" t="str">
        <v/>
      </c>
      <c r="AA63" s="61" t="str">
        <v/>
      </c>
      <c r="AB63" s="61" t="str">
        <v/>
      </c>
      <c r="AC63" s="61" t="str">
        <v/>
      </c>
      <c r="AD63" s="61" t="str">
        <v/>
      </c>
      <c r="AE63" s="61" t="str">
        <v/>
      </c>
      <c r="AF63" s="61" t="str">
        <v/>
      </c>
      <c r="AG63" s="61" t="str">
        <v/>
      </c>
      <c r="AH63" s="61" t="str">
        <v/>
      </c>
    </row>
    <row r="64" spans="2:34" x14ac:dyDescent="0.45">
      <c r="B64" s="1" t="str">
        <v>20000</v>
      </c>
      <c r="C64" s="1" t="str">
        <v>First Up Consultants</v>
      </c>
      <c r="D64" s="1" t="str">
        <v>108056</v>
      </c>
      <c r="E64" s="71" t="str">
        <v>2023-04-08</v>
      </c>
      <c r="F64" s="71" t="str">
        <v>2023-04-08</v>
      </c>
      <c r="G64" s="71" t="str">
        <v>2023-04-08</v>
      </c>
      <c r="H64" s="61">
        <v>-1330.13</v>
      </c>
      <c r="I64" s="61">
        <v>1330.13</v>
      </c>
      <c r="J64" s="61">
        <v>0</v>
      </c>
      <c r="K64" s="1">
        <v>4</v>
      </c>
      <c r="L64" s="65">
        <v>998</v>
      </c>
      <c r="M64" s="24" t="str">
        <v>Over 150 days</v>
      </c>
      <c r="N64" s="62">
        <v>0</v>
      </c>
      <c r="O64" s="62">
        <v>0</v>
      </c>
      <c r="P64" s="1" t="str">
        <v>20000 - First Up Consultants</v>
      </c>
      <c r="Q64" s="27" t="str">
        <v>Decrease</v>
      </c>
      <c r="R64" s="27" t="str">
        <v>Yes</v>
      </c>
      <c r="T64" s="61" t="str">
        <v>40</v>
      </c>
      <c r="U64" s="61" t="str">
        <v/>
      </c>
      <c r="V64" s="61" t="str">
        <v/>
      </c>
      <c r="W64" s="61" t="str">
        <v/>
      </c>
      <c r="X64" s="61" t="str">
        <v/>
      </c>
      <c r="Y64" s="61" t="str">
        <v/>
      </c>
      <c r="Z64" s="61" t="str">
        <v/>
      </c>
      <c r="AA64" s="61" t="str">
        <v/>
      </c>
      <c r="AB64" s="61" t="str">
        <v/>
      </c>
      <c r="AC64" s="61" t="str">
        <v/>
      </c>
      <c r="AD64" s="61" t="str">
        <v/>
      </c>
      <c r="AE64" s="61" t="str">
        <v/>
      </c>
      <c r="AF64" s="61" t="str">
        <v/>
      </c>
      <c r="AG64" s="61" t="str">
        <v/>
      </c>
      <c r="AH64" s="61" t="str">
        <v/>
      </c>
    </row>
    <row r="65" spans="2:34" x14ac:dyDescent="0.45">
      <c r="B65" s="1" t="str">
        <v>40000</v>
      </c>
      <c r="C65" s="1" t="str">
        <v>Wide World Importers</v>
      </c>
      <c r="D65" s="1" t="str">
        <v>108057</v>
      </c>
      <c r="E65" s="71" t="str">
        <v>2023-04-08</v>
      </c>
      <c r="F65" s="71" t="str">
        <v>2023-04-08</v>
      </c>
      <c r="G65" s="71" t="str">
        <v>2023-04-08</v>
      </c>
      <c r="H65" s="61">
        <v>-2460</v>
      </c>
      <c r="I65" s="61">
        <v>2460</v>
      </c>
      <c r="J65" s="61">
        <v>0</v>
      </c>
      <c r="K65" s="1">
        <v>5</v>
      </c>
      <c r="L65" s="65">
        <v>998</v>
      </c>
      <c r="M65" s="24" t="str">
        <v>Over 150 days</v>
      </c>
      <c r="N65" s="62">
        <v>0</v>
      </c>
      <c r="O65" s="62">
        <v>0</v>
      </c>
      <c r="P65" s="1" t="str">
        <v>40000 - Wide World Importers</v>
      </c>
      <c r="Q65" s="27" t="str">
        <v>Decrease</v>
      </c>
      <c r="R65" s="27" t="str">
        <v>Yes</v>
      </c>
      <c r="T65" s="61" t="str">
        <v>40</v>
      </c>
      <c r="U65" s="61" t="str">
        <v>HOME</v>
      </c>
      <c r="V65" s="61" t="str">
        <v/>
      </c>
      <c r="W65" s="61" t="str">
        <v/>
      </c>
      <c r="X65" s="61" t="str">
        <v/>
      </c>
      <c r="Y65" s="61" t="str">
        <v/>
      </c>
      <c r="Z65" s="61" t="str">
        <v/>
      </c>
      <c r="AA65" s="61" t="str">
        <v/>
      </c>
      <c r="AB65" s="61" t="str">
        <v/>
      </c>
      <c r="AC65" s="61" t="str">
        <v/>
      </c>
      <c r="AD65" s="61" t="str">
        <v/>
      </c>
      <c r="AE65" s="61" t="str">
        <v/>
      </c>
      <c r="AF65" s="61" t="str">
        <v/>
      </c>
      <c r="AG65" s="61" t="str">
        <v/>
      </c>
      <c r="AH65" s="61" t="str">
        <v/>
      </c>
    </row>
    <row r="66" spans="2:34" x14ac:dyDescent="0.45">
      <c r="B66" s="1" t="str">
        <v>30000</v>
      </c>
      <c r="C66" s="1" t="str">
        <v>Graphic Design Institute</v>
      </c>
      <c r="D66" s="1" t="str">
        <v>108058</v>
      </c>
      <c r="E66" s="71" t="str">
        <v>2023-04-09</v>
      </c>
      <c r="F66" s="71" t="str">
        <v>2023-04-09</v>
      </c>
      <c r="G66" s="71" t="str">
        <v>2023-04-09</v>
      </c>
      <c r="H66" s="61">
        <v>-961</v>
      </c>
      <c r="I66" s="61">
        <v>961</v>
      </c>
      <c r="J66" s="61">
        <v>0</v>
      </c>
      <c r="K66" s="1">
        <v>6</v>
      </c>
      <c r="L66" s="65">
        <v>997</v>
      </c>
      <c r="M66" s="24" t="str">
        <v>Over 150 days</v>
      </c>
      <c r="N66" s="62">
        <v>0</v>
      </c>
      <c r="O66" s="62">
        <v>0</v>
      </c>
      <c r="P66" s="1" t="str">
        <v>30000 - Graphic Design Institute</v>
      </c>
      <c r="Q66" s="27" t="str">
        <v>Decrease</v>
      </c>
      <c r="R66" s="27" t="str">
        <v>Yes</v>
      </c>
      <c r="T66" s="61" t="str">
        <v>30</v>
      </c>
      <c r="U66" s="61" t="str">
        <v/>
      </c>
      <c r="V66" s="61" t="str">
        <v/>
      </c>
      <c r="W66" s="61" t="str">
        <v/>
      </c>
      <c r="X66" s="61" t="str">
        <v/>
      </c>
      <c r="Y66" s="61" t="str">
        <v/>
      </c>
      <c r="Z66" s="61" t="str">
        <v/>
      </c>
      <c r="AA66" s="61" t="str">
        <v/>
      </c>
      <c r="AB66" s="61" t="str">
        <v/>
      </c>
      <c r="AC66" s="61" t="str">
        <v/>
      </c>
      <c r="AD66" s="61" t="str">
        <v/>
      </c>
      <c r="AE66" s="61" t="str">
        <v/>
      </c>
      <c r="AF66" s="61" t="str">
        <v/>
      </c>
      <c r="AG66" s="61" t="str">
        <v/>
      </c>
      <c r="AH66" s="61" t="str">
        <v/>
      </c>
    </row>
    <row r="67" spans="2:34" x14ac:dyDescent="0.45">
      <c r="B67" s="1" t="str">
        <v>50000</v>
      </c>
      <c r="C67" s="1" t="str">
        <v>Nod Publishers</v>
      </c>
      <c r="D67" s="1" t="str">
        <v>108059</v>
      </c>
      <c r="E67" s="71" t="str">
        <v>2023-04-10</v>
      </c>
      <c r="F67" s="71" t="str">
        <v>2023-04-10</v>
      </c>
      <c r="G67" s="71" t="str">
        <v>2023-04-10</v>
      </c>
      <c r="H67" s="61">
        <v>-1941.25</v>
      </c>
      <c r="I67" s="61">
        <v>1941.25</v>
      </c>
      <c r="J67" s="61">
        <v>0</v>
      </c>
      <c r="K67" s="1">
        <v>4</v>
      </c>
      <c r="L67" s="65">
        <v>996</v>
      </c>
      <c r="M67" s="24" t="str">
        <v>Over 150 days</v>
      </c>
      <c r="N67" s="62">
        <v>0</v>
      </c>
      <c r="O67" s="62">
        <v>0</v>
      </c>
      <c r="P67" s="1" t="str">
        <v>50000 - Nod Publishers</v>
      </c>
      <c r="Q67" s="27" t="str">
        <v>Decrease</v>
      </c>
      <c r="R67" s="27" t="str">
        <v>Yes</v>
      </c>
      <c r="T67" s="61" t="str">
        <v>40</v>
      </c>
      <c r="U67" s="61" t="str">
        <v/>
      </c>
      <c r="V67" s="61" t="str">
        <v/>
      </c>
      <c r="W67" s="61" t="str">
        <v/>
      </c>
      <c r="X67" s="61" t="str">
        <v/>
      </c>
      <c r="Y67" s="61" t="str">
        <v/>
      </c>
      <c r="Z67" s="61" t="str">
        <v/>
      </c>
      <c r="AA67" s="61" t="str">
        <v/>
      </c>
      <c r="AB67" s="61" t="str">
        <v/>
      </c>
      <c r="AC67" s="61" t="str">
        <v/>
      </c>
      <c r="AD67" s="61" t="str">
        <v/>
      </c>
      <c r="AE67" s="61" t="str">
        <v/>
      </c>
      <c r="AF67" s="61" t="str">
        <v/>
      </c>
      <c r="AG67" s="61" t="str">
        <v/>
      </c>
      <c r="AH67" s="61" t="str">
        <v/>
      </c>
    </row>
    <row r="68" spans="2:34" x14ac:dyDescent="0.45">
      <c r="B68" s="1" t="str">
        <v>20000</v>
      </c>
      <c r="C68" s="1" t="str">
        <v>First Up Consultants</v>
      </c>
      <c r="D68" s="1" t="str">
        <v>108060</v>
      </c>
      <c r="E68" s="71" t="str">
        <v>2023-04-10</v>
      </c>
      <c r="F68" s="71" t="str">
        <v>2023-04-10</v>
      </c>
      <c r="G68" s="71" t="str">
        <v>2023-04-10</v>
      </c>
      <c r="H68" s="61">
        <v>-1081.1300000000001</v>
      </c>
      <c r="I68" s="61">
        <v>1081.1300000000001</v>
      </c>
      <c r="J68" s="61">
        <v>0</v>
      </c>
      <c r="K68" s="1">
        <v>4</v>
      </c>
      <c r="L68" s="65">
        <v>996</v>
      </c>
      <c r="M68" s="24" t="str">
        <v>Over 150 days</v>
      </c>
      <c r="N68" s="62">
        <v>0</v>
      </c>
      <c r="O68" s="62">
        <v>0</v>
      </c>
      <c r="P68" s="1" t="str">
        <v>20000 - First Up Consultants</v>
      </c>
      <c r="Q68" s="27" t="str">
        <v>Decrease</v>
      </c>
      <c r="R68" s="27" t="str">
        <v>Yes</v>
      </c>
      <c r="T68" s="61" t="str">
        <v>40</v>
      </c>
      <c r="U68" s="61" t="str">
        <v/>
      </c>
      <c r="V68" s="61" t="str">
        <v/>
      </c>
      <c r="W68" s="61" t="str">
        <v/>
      </c>
      <c r="X68" s="61" t="str">
        <v/>
      </c>
      <c r="Y68" s="61" t="str">
        <v/>
      </c>
      <c r="Z68" s="61" t="str">
        <v/>
      </c>
      <c r="AA68" s="61" t="str">
        <v/>
      </c>
      <c r="AB68" s="61" t="str">
        <v/>
      </c>
      <c r="AC68" s="61" t="str">
        <v/>
      </c>
      <c r="AD68" s="61" t="str">
        <v/>
      </c>
      <c r="AE68" s="61" t="str">
        <v/>
      </c>
      <c r="AF68" s="61" t="str">
        <v/>
      </c>
      <c r="AG68" s="61" t="str">
        <v/>
      </c>
      <c r="AH68" s="61" t="str">
        <v/>
      </c>
    </row>
    <row r="69" spans="2:34" x14ac:dyDescent="0.45">
      <c r="B69" s="1" t="str">
        <v>10000</v>
      </c>
      <c r="C69" s="1" t="str">
        <v>Fabrikam, Inc.</v>
      </c>
      <c r="D69" s="1" t="str">
        <v>108061</v>
      </c>
      <c r="E69" s="71" t="str">
        <v>2023-04-11</v>
      </c>
      <c r="F69" s="71" t="str">
        <v>2023-04-11</v>
      </c>
      <c r="G69" s="71" t="str">
        <v>2023-04-11</v>
      </c>
      <c r="H69" s="61">
        <v>-1072.5</v>
      </c>
      <c r="I69" s="61">
        <v>1072.5</v>
      </c>
      <c r="J69" s="61">
        <v>0</v>
      </c>
      <c r="K69" s="1">
        <v>3</v>
      </c>
      <c r="L69" s="65">
        <v>995</v>
      </c>
      <c r="M69" s="24" t="str">
        <v>Over 150 days</v>
      </c>
      <c r="N69" s="62">
        <v>0</v>
      </c>
      <c r="O69" s="62">
        <v>0</v>
      </c>
      <c r="P69" s="1" t="str">
        <v>10000 - Fabrikam, Inc.</v>
      </c>
      <c r="Q69" s="27" t="str">
        <v>Decrease</v>
      </c>
      <c r="R69" s="27" t="str">
        <v>Yes</v>
      </c>
      <c r="T69" s="61" t="str">
        <v>70</v>
      </c>
      <c r="U69" s="61" t="str">
        <v>INDUSTRIAL</v>
      </c>
      <c r="V69" s="61" t="str">
        <v/>
      </c>
      <c r="W69" s="61" t="str">
        <v/>
      </c>
      <c r="X69" s="61" t="str">
        <v/>
      </c>
      <c r="Y69" s="61" t="str">
        <v>SUMMER</v>
      </c>
      <c r="Z69" s="61" t="str">
        <v/>
      </c>
      <c r="AA69" s="61" t="str">
        <v/>
      </c>
      <c r="AB69" s="61" t="str">
        <v/>
      </c>
      <c r="AC69" s="61" t="str">
        <v/>
      </c>
      <c r="AD69" s="61" t="str">
        <v/>
      </c>
      <c r="AE69" s="61" t="str">
        <v/>
      </c>
      <c r="AF69" s="61" t="str">
        <v/>
      </c>
      <c r="AG69" s="61" t="str">
        <v/>
      </c>
      <c r="AH69" s="61" t="str">
        <v/>
      </c>
    </row>
    <row r="70" spans="2:34" x14ac:dyDescent="0.45">
      <c r="B70" s="1" t="str">
        <v>50000</v>
      </c>
      <c r="C70" s="1" t="str">
        <v>Nod Publishers</v>
      </c>
      <c r="D70" s="1" t="str">
        <v>108062</v>
      </c>
      <c r="E70" s="71" t="str">
        <v>2023-04-12</v>
      </c>
      <c r="F70" s="71" t="str">
        <v>2023-04-12</v>
      </c>
      <c r="G70" s="71" t="str">
        <v>2023-04-12</v>
      </c>
      <c r="H70" s="61">
        <v>-11398.5</v>
      </c>
      <c r="I70" s="61">
        <v>11398.5</v>
      </c>
      <c r="J70" s="61">
        <v>0</v>
      </c>
      <c r="K70" s="1">
        <v>4</v>
      </c>
      <c r="L70" s="65">
        <v>994</v>
      </c>
      <c r="M70" s="24" t="str">
        <v>Over 150 days</v>
      </c>
      <c r="N70" s="62">
        <v>0</v>
      </c>
      <c r="O70" s="62">
        <v>0</v>
      </c>
      <c r="P70" s="1" t="str">
        <v>50000 - Nod Publishers</v>
      </c>
      <c r="Q70" s="27" t="str">
        <v>Decrease</v>
      </c>
      <c r="R70" s="27" t="str">
        <v>Yes</v>
      </c>
      <c r="T70" s="61" t="str">
        <v>40</v>
      </c>
      <c r="U70" s="61" t="str">
        <v/>
      </c>
      <c r="V70" s="61" t="str">
        <v/>
      </c>
      <c r="W70" s="61" t="str">
        <v/>
      </c>
      <c r="X70" s="61" t="str">
        <v/>
      </c>
      <c r="Y70" s="61" t="str">
        <v/>
      </c>
      <c r="Z70" s="61" t="str">
        <v/>
      </c>
      <c r="AA70" s="61" t="str">
        <v/>
      </c>
      <c r="AB70" s="61" t="str">
        <v/>
      </c>
      <c r="AC70" s="61" t="str">
        <v/>
      </c>
      <c r="AD70" s="61" t="str">
        <v/>
      </c>
      <c r="AE70" s="61" t="str">
        <v/>
      </c>
      <c r="AF70" s="61" t="str">
        <v/>
      </c>
      <c r="AG70" s="61" t="str">
        <v/>
      </c>
      <c r="AH70" s="61" t="str">
        <v/>
      </c>
    </row>
    <row r="71" spans="2:34" x14ac:dyDescent="0.45">
      <c r="B71" s="1" t="str">
        <v>30000</v>
      </c>
      <c r="C71" s="1" t="str">
        <v>Graphic Design Institute</v>
      </c>
      <c r="D71" s="1" t="str">
        <v>108063</v>
      </c>
      <c r="E71" s="71" t="str">
        <v>2023-04-13</v>
      </c>
      <c r="F71" s="71" t="str">
        <v>2023-04-13</v>
      </c>
      <c r="G71" s="71" t="str">
        <v>2023-04-13</v>
      </c>
      <c r="H71" s="61">
        <v>-361.4</v>
      </c>
      <c r="I71" s="61">
        <v>361.4</v>
      </c>
      <c r="J71" s="61">
        <v>0</v>
      </c>
      <c r="K71" s="1">
        <v>6</v>
      </c>
      <c r="L71" s="65">
        <v>993</v>
      </c>
      <c r="M71" s="24" t="str">
        <v>Over 150 days</v>
      </c>
      <c r="N71" s="62">
        <v>0</v>
      </c>
      <c r="O71" s="62">
        <v>0</v>
      </c>
      <c r="P71" s="1" t="str">
        <v>30000 - Graphic Design Institute</v>
      </c>
      <c r="Q71" s="27" t="str">
        <v>Decrease</v>
      </c>
      <c r="R71" s="27" t="str">
        <v>Yes</v>
      </c>
      <c r="T71" s="61" t="str">
        <v>30</v>
      </c>
      <c r="U71" s="61" t="str">
        <v/>
      </c>
      <c r="V71" s="61" t="str">
        <v/>
      </c>
      <c r="W71" s="61" t="str">
        <v/>
      </c>
      <c r="X71" s="61" t="str">
        <v/>
      </c>
      <c r="Y71" s="61" t="str">
        <v/>
      </c>
      <c r="Z71" s="61" t="str">
        <v/>
      </c>
      <c r="AA71" s="61" t="str">
        <v/>
      </c>
      <c r="AB71" s="61" t="str">
        <v/>
      </c>
      <c r="AC71" s="61" t="str">
        <v/>
      </c>
      <c r="AD71" s="61" t="str">
        <v/>
      </c>
      <c r="AE71" s="61" t="str">
        <v/>
      </c>
      <c r="AF71" s="61" t="str">
        <v/>
      </c>
      <c r="AG71" s="61" t="str">
        <v/>
      </c>
      <c r="AH71" s="61" t="str">
        <v/>
      </c>
    </row>
    <row r="72" spans="2:34" x14ac:dyDescent="0.45">
      <c r="B72" s="1" t="str">
        <v>20000</v>
      </c>
      <c r="C72" s="1" t="str">
        <v>First Up Consultants</v>
      </c>
      <c r="D72" s="1" t="str">
        <v>108064</v>
      </c>
      <c r="E72" s="71" t="str">
        <v>2023-04-13</v>
      </c>
      <c r="F72" s="71" t="str">
        <v>2023-04-13</v>
      </c>
      <c r="G72" s="71" t="str">
        <v>2023-04-13</v>
      </c>
      <c r="H72" s="61">
        <v>-1096.8800000000001</v>
      </c>
      <c r="I72" s="61">
        <v>1096.8800000000001</v>
      </c>
      <c r="J72" s="61">
        <v>0</v>
      </c>
      <c r="K72" s="1">
        <v>4</v>
      </c>
      <c r="L72" s="65">
        <v>993</v>
      </c>
      <c r="M72" s="24" t="str">
        <v>Over 150 days</v>
      </c>
      <c r="N72" s="62">
        <v>0</v>
      </c>
      <c r="O72" s="62">
        <v>0</v>
      </c>
      <c r="P72" s="1" t="str">
        <v>20000 - First Up Consultants</v>
      </c>
      <c r="Q72" s="27" t="str">
        <v>Decrease</v>
      </c>
      <c r="R72" s="27" t="str">
        <v>Yes</v>
      </c>
      <c r="T72" s="61" t="str">
        <v>40</v>
      </c>
      <c r="U72" s="61" t="str">
        <v/>
      </c>
      <c r="V72" s="61" t="str">
        <v/>
      </c>
      <c r="W72" s="61" t="str">
        <v/>
      </c>
      <c r="X72" s="61" t="str">
        <v/>
      </c>
      <c r="Y72" s="61" t="str">
        <v/>
      </c>
      <c r="Z72" s="61" t="str">
        <v/>
      </c>
      <c r="AA72" s="61" t="str">
        <v/>
      </c>
      <c r="AB72" s="61" t="str">
        <v/>
      </c>
      <c r="AC72" s="61" t="str">
        <v/>
      </c>
      <c r="AD72" s="61" t="str">
        <v/>
      </c>
      <c r="AE72" s="61" t="str">
        <v/>
      </c>
      <c r="AF72" s="61" t="str">
        <v/>
      </c>
      <c r="AG72" s="61" t="str">
        <v/>
      </c>
      <c r="AH72" s="61" t="str">
        <v/>
      </c>
    </row>
    <row r="73" spans="2:34" x14ac:dyDescent="0.45">
      <c r="B73" s="1" t="str">
        <v>40000</v>
      </c>
      <c r="C73" s="1" t="str">
        <v>Wide World Importers</v>
      </c>
      <c r="D73" s="1" t="str">
        <v>108065</v>
      </c>
      <c r="E73" s="71" t="str">
        <v>2023-04-13</v>
      </c>
      <c r="F73" s="71" t="str">
        <v>2023-04-13</v>
      </c>
      <c r="G73" s="71" t="str">
        <v>2023-04-13</v>
      </c>
      <c r="H73" s="61">
        <v>-8840</v>
      </c>
      <c r="I73" s="61">
        <v>8840</v>
      </c>
      <c r="J73" s="61">
        <v>0</v>
      </c>
      <c r="K73" s="1">
        <v>5</v>
      </c>
      <c r="L73" s="65">
        <v>993</v>
      </c>
      <c r="M73" s="24" t="str">
        <v>Over 150 days</v>
      </c>
      <c r="N73" s="62">
        <v>0</v>
      </c>
      <c r="O73" s="62">
        <v>0</v>
      </c>
      <c r="P73" s="1" t="str">
        <v>40000 - Wide World Importers</v>
      </c>
      <c r="Q73" s="27" t="str">
        <v>Decrease</v>
      </c>
      <c r="R73" s="27" t="str">
        <v>Yes</v>
      </c>
      <c r="T73" s="61" t="str">
        <v>40</v>
      </c>
      <c r="U73" s="61" t="str">
        <v>HOME</v>
      </c>
      <c r="V73" s="61" t="str">
        <v/>
      </c>
      <c r="W73" s="61" t="str">
        <v/>
      </c>
      <c r="X73" s="61" t="str">
        <v/>
      </c>
      <c r="Y73" s="61" t="str">
        <v/>
      </c>
      <c r="Z73" s="61" t="str">
        <v/>
      </c>
      <c r="AA73" s="61" t="str">
        <v/>
      </c>
      <c r="AB73" s="61" t="str">
        <v/>
      </c>
      <c r="AC73" s="61" t="str">
        <v/>
      </c>
      <c r="AD73" s="61" t="str">
        <v/>
      </c>
      <c r="AE73" s="61" t="str">
        <v/>
      </c>
      <c r="AF73" s="61" t="str">
        <v/>
      </c>
      <c r="AG73" s="61" t="str">
        <v/>
      </c>
      <c r="AH73" s="61" t="str">
        <v/>
      </c>
    </row>
    <row r="74" spans="2:34" x14ac:dyDescent="0.45">
      <c r="B74" s="1" t="str">
        <v>40000</v>
      </c>
      <c r="C74" s="1" t="str">
        <v>Wide World Importers</v>
      </c>
      <c r="D74" s="1" t="str">
        <v>108066</v>
      </c>
      <c r="E74" s="71" t="str">
        <v>2023-04-14</v>
      </c>
      <c r="F74" s="71" t="str">
        <v>2023-04-14</v>
      </c>
      <c r="G74" s="71" t="str">
        <v>2023-04-14</v>
      </c>
      <c r="H74" s="61">
        <v>-731.25</v>
      </c>
      <c r="I74" s="61">
        <v>731.25</v>
      </c>
      <c r="J74" s="61">
        <v>0</v>
      </c>
      <c r="K74" s="1">
        <v>5</v>
      </c>
      <c r="L74" s="65">
        <v>992</v>
      </c>
      <c r="M74" s="24" t="str">
        <v>Over 150 days</v>
      </c>
      <c r="N74" s="62">
        <v>0</v>
      </c>
      <c r="O74" s="62">
        <v>0</v>
      </c>
      <c r="P74" s="1" t="str">
        <v>40000 - Wide World Importers</v>
      </c>
      <c r="Q74" s="27" t="str">
        <v>Decrease</v>
      </c>
      <c r="R74" s="27" t="str">
        <v>Yes</v>
      </c>
      <c r="T74" s="61" t="str">
        <v>40</v>
      </c>
      <c r="U74" s="61" t="str">
        <v>HOME</v>
      </c>
      <c r="V74" s="61" t="str">
        <v/>
      </c>
      <c r="W74" s="61" t="str">
        <v/>
      </c>
      <c r="X74" s="61" t="str">
        <v/>
      </c>
      <c r="Y74" s="61" t="str">
        <v/>
      </c>
      <c r="Z74" s="61" t="str">
        <v/>
      </c>
      <c r="AA74" s="61" t="str">
        <v/>
      </c>
      <c r="AB74" s="61" t="str">
        <v/>
      </c>
      <c r="AC74" s="61" t="str">
        <v/>
      </c>
      <c r="AD74" s="61" t="str">
        <v/>
      </c>
      <c r="AE74" s="61" t="str">
        <v/>
      </c>
      <c r="AF74" s="61" t="str">
        <v/>
      </c>
      <c r="AG74" s="61" t="str">
        <v/>
      </c>
      <c r="AH74" s="61" t="str">
        <v/>
      </c>
    </row>
    <row r="75" spans="2:34" x14ac:dyDescent="0.45">
      <c r="B75" s="1" t="str">
        <v>30000</v>
      </c>
      <c r="C75" s="1" t="str">
        <v>Graphic Design Institute</v>
      </c>
      <c r="D75" s="1" t="str">
        <v>108067</v>
      </c>
      <c r="E75" s="71" t="str">
        <v>2023-04-15</v>
      </c>
      <c r="F75" s="71" t="str">
        <v>2023-04-15</v>
      </c>
      <c r="G75" s="71" t="str">
        <v>2023-04-15</v>
      </c>
      <c r="H75" s="61">
        <v>-2744.3</v>
      </c>
      <c r="I75" s="61">
        <v>2744.3</v>
      </c>
      <c r="J75" s="61">
        <v>0</v>
      </c>
      <c r="K75" s="1">
        <v>6</v>
      </c>
      <c r="L75" s="65">
        <v>991</v>
      </c>
      <c r="M75" s="24" t="str">
        <v>Over 150 days</v>
      </c>
      <c r="N75" s="62">
        <v>0</v>
      </c>
      <c r="O75" s="62">
        <v>0</v>
      </c>
      <c r="P75" s="1" t="str">
        <v>30000 - Graphic Design Institute</v>
      </c>
      <c r="Q75" s="27" t="str">
        <v>Decrease</v>
      </c>
      <c r="R75" s="27" t="str">
        <v>Yes</v>
      </c>
      <c r="T75" s="61" t="str">
        <v>30</v>
      </c>
      <c r="U75" s="61" t="str">
        <v/>
      </c>
      <c r="V75" s="61" t="str">
        <v/>
      </c>
      <c r="W75" s="61" t="str">
        <v/>
      </c>
      <c r="X75" s="61" t="str">
        <v/>
      </c>
      <c r="Y75" s="61" t="str">
        <v/>
      </c>
      <c r="Z75" s="61" t="str">
        <v/>
      </c>
      <c r="AA75" s="61" t="str">
        <v/>
      </c>
      <c r="AB75" s="61" t="str">
        <v/>
      </c>
      <c r="AC75" s="61" t="str">
        <v/>
      </c>
      <c r="AD75" s="61" t="str">
        <v/>
      </c>
      <c r="AE75" s="61" t="str">
        <v/>
      </c>
      <c r="AF75" s="61" t="str">
        <v/>
      </c>
      <c r="AG75" s="61" t="str">
        <v/>
      </c>
      <c r="AH75" s="61" t="str">
        <v/>
      </c>
    </row>
    <row r="76" spans="2:34" x14ac:dyDescent="0.45">
      <c r="B76" s="1" t="str">
        <v>20000</v>
      </c>
      <c r="C76" s="1" t="str">
        <v>First Up Consultants</v>
      </c>
      <c r="D76" s="1" t="str">
        <v>108068</v>
      </c>
      <c r="E76" s="71" t="str">
        <v>2023-05-08</v>
      </c>
      <c r="F76" s="71" t="str">
        <v>2023-05-08</v>
      </c>
      <c r="G76" s="71" t="str">
        <v>2023-05-08</v>
      </c>
      <c r="H76" s="61">
        <v>-1331.88</v>
      </c>
      <c r="I76" s="61">
        <v>1331.88</v>
      </c>
      <c r="J76" s="61">
        <v>0</v>
      </c>
      <c r="K76" s="1">
        <v>4</v>
      </c>
      <c r="L76" s="65">
        <v>968</v>
      </c>
      <c r="M76" s="24" t="str">
        <v>Over 150 days</v>
      </c>
      <c r="N76" s="62">
        <v>0</v>
      </c>
      <c r="O76" s="62">
        <v>0</v>
      </c>
      <c r="P76" s="1" t="str">
        <v>20000 - First Up Consultants</v>
      </c>
      <c r="Q76" s="27" t="str">
        <v>Decrease</v>
      </c>
      <c r="R76" s="27" t="str">
        <v>Yes</v>
      </c>
      <c r="T76" s="61" t="str">
        <v>40</v>
      </c>
      <c r="U76" s="61" t="str">
        <v/>
      </c>
      <c r="V76" s="61" t="str">
        <v/>
      </c>
      <c r="W76" s="61" t="str">
        <v/>
      </c>
      <c r="X76" s="61" t="str">
        <v/>
      </c>
      <c r="Y76" s="61" t="str">
        <v/>
      </c>
      <c r="Z76" s="61" t="str">
        <v/>
      </c>
      <c r="AA76" s="61" t="str">
        <v/>
      </c>
      <c r="AB76" s="61" t="str">
        <v/>
      </c>
      <c r="AC76" s="61" t="str">
        <v/>
      </c>
      <c r="AD76" s="61" t="str">
        <v/>
      </c>
      <c r="AE76" s="61" t="str">
        <v/>
      </c>
      <c r="AF76" s="61" t="str">
        <v/>
      </c>
      <c r="AG76" s="61" t="str">
        <v/>
      </c>
      <c r="AH76" s="61" t="str">
        <v/>
      </c>
    </row>
    <row r="77" spans="2:34" x14ac:dyDescent="0.45">
      <c r="B77" s="1" t="str">
        <v>40000</v>
      </c>
      <c r="C77" s="1" t="str">
        <v>Wide World Importers</v>
      </c>
      <c r="D77" s="1" t="str">
        <v>108069</v>
      </c>
      <c r="E77" s="71" t="str">
        <v>2023-05-08</v>
      </c>
      <c r="F77" s="71" t="str">
        <v>2023-05-08</v>
      </c>
      <c r="G77" s="71" t="str">
        <v>2023-05-08</v>
      </c>
      <c r="H77" s="61">
        <v>-2870</v>
      </c>
      <c r="I77" s="61">
        <v>2870</v>
      </c>
      <c r="J77" s="61">
        <v>0</v>
      </c>
      <c r="K77" s="1">
        <v>5</v>
      </c>
      <c r="L77" s="65">
        <v>968</v>
      </c>
      <c r="M77" s="24" t="str">
        <v>Over 150 days</v>
      </c>
      <c r="N77" s="62">
        <v>0</v>
      </c>
      <c r="O77" s="62">
        <v>0</v>
      </c>
      <c r="P77" s="1" t="str">
        <v>40000 - Wide World Importers</v>
      </c>
      <c r="Q77" s="27" t="str">
        <v>Decrease</v>
      </c>
      <c r="R77" s="27" t="str">
        <v>Yes</v>
      </c>
      <c r="T77" s="61" t="str">
        <v>40</v>
      </c>
      <c r="U77" s="61" t="str">
        <v>HOME</v>
      </c>
      <c r="V77" s="61" t="str">
        <v/>
      </c>
      <c r="W77" s="61" t="str">
        <v/>
      </c>
      <c r="X77" s="61" t="str">
        <v/>
      </c>
      <c r="Y77" s="61" t="str">
        <v/>
      </c>
      <c r="Z77" s="61" t="str">
        <v/>
      </c>
      <c r="AA77" s="61" t="str">
        <v/>
      </c>
      <c r="AB77" s="61" t="str">
        <v/>
      </c>
      <c r="AC77" s="61" t="str">
        <v/>
      </c>
      <c r="AD77" s="61" t="str">
        <v/>
      </c>
      <c r="AE77" s="61" t="str">
        <v/>
      </c>
      <c r="AF77" s="61" t="str">
        <v/>
      </c>
      <c r="AG77" s="61" t="str">
        <v/>
      </c>
      <c r="AH77" s="61" t="str">
        <v/>
      </c>
    </row>
    <row r="78" spans="2:34" x14ac:dyDescent="0.45">
      <c r="B78" s="1" t="str">
        <v>30000</v>
      </c>
      <c r="C78" s="1" t="str">
        <v>Graphic Design Institute</v>
      </c>
      <c r="D78" s="1" t="str">
        <v>108070</v>
      </c>
      <c r="E78" s="71" t="str">
        <v>2023-05-09</v>
      </c>
      <c r="F78" s="71" t="str">
        <v>2023-05-09</v>
      </c>
      <c r="G78" s="71" t="str">
        <v>2023-05-09</v>
      </c>
      <c r="H78" s="61">
        <v>-864.9</v>
      </c>
      <c r="I78" s="61">
        <v>864.9</v>
      </c>
      <c r="J78" s="61">
        <v>0</v>
      </c>
      <c r="K78" s="1">
        <v>6</v>
      </c>
      <c r="L78" s="65">
        <v>967</v>
      </c>
      <c r="M78" s="24" t="str">
        <v>Over 150 days</v>
      </c>
      <c r="N78" s="62">
        <v>0</v>
      </c>
      <c r="O78" s="62">
        <v>0</v>
      </c>
      <c r="P78" s="1" t="str">
        <v>30000 - Graphic Design Institute</v>
      </c>
      <c r="Q78" s="27" t="str">
        <v>Decrease</v>
      </c>
      <c r="R78" s="27" t="str">
        <v>Yes</v>
      </c>
      <c r="T78" s="61" t="str">
        <v>30</v>
      </c>
      <c r="U78" s="61" t="str">
        <v/>
      </c>
      <c r="V78" s="61" t="str">
        <v/>
      </c>
      <c r="W78" s="61" t="str">
        <v/>
      </c>
      <c r="X78" s="61" t="str">
        <v/>
      </c>
      <c r="Y78" s="61" t="str">
        <v/>
      </c>
      <c r="Z78" s="61" t="str">
        <v/>
      </c>
      <c r="AA78" s="61" t="str">
        <v/>
      </c>
      <c r="AB78" s="61" t="str">
        <v/>
      </c>
      <c r="AC78" s="61" t="str">
        <v/>
      </c>
      <c r="AD78" s="61" t="str">
        <v/>
      </c>
      <c r="AE78" s="61" t="str">
        <v/>
      </c>
      <c r="AF78" s="61" t="str">
        <v/>
      </c>
      <c r="AG78" s="61" t="str">
        <v/>
      </c>
      <c r="AH78" s="61" t="str">
        <v/>
      </c>
    </row>
    <row r="79" spans="2:34" x14ac:dyDescent="0.45">
      <c r="B79" s="1" t="str">
        <v>20000</v>
      </c>
      <c r="C79" s="1" t="str">
        <v>First Up Consultants</v>
      </c>
      <c r="D79" s="1" t="str">
        <v>108071</v>
      </c>
      <c r="E79" s="71" t="str">
        <v>2023-05-10</v>
      </c>
      <c r="F79" s="71" t="str">
        <v>2023-05-10</v>
      </c>
      <c r="G79" s="71" t="str">
        <v>2023-05-10</v>
      </c>
      <c r="H79" s="61">
        <v>-961</v>
      </c>
      <c r="I79" s="61">
        <v>961</v>
      </c>
      <c r="J79" s="61">
        <v>0</v>
      </c>
      <c r="K79" s="1">
        <v>4</v>
      </c>
      <c r="L79" s="65">
        <v>966</v>
      </c>
      <c r="M79" s="24" t="str">
        <v>Over 150 days</v>
      </c>
      <c r="N79" s="62">
        <v>0</v>
      </c>
      <c r="O79" s="62">
        <v>0</v>
      </c>
      <c r="P79" s="1" t="str">
        <v>20000 - First Up Consultants</v>
      </c>
      <c r="Q79" s="27" t="str">
        <v>Decrease</v>
      </c>
      <c r="R79" s="27" t="str">
        <v>Yes</v>
      </c>
      <c r="T79" s="61" t="str">
        <v>40</v>
      </c>
      <c r="U79" s="61" t="str">
        <v/>
      </c>
      <c r="V79" s="61" t="str">
        <v/>
      </c>
      <c r="W79" s="61" t="str">
        <v/>
      </c>
      <c r="X79" s="61" t="str">
        <v/>
      </c>
      <c r="Y79" s="61" t="str">
        <v/>
      </c>
      <c r="Z79" s="61" t="str">
        <v/>
      </c>
      <c r="AA79" s="61" t="str">
        <v/>
      </c>
      <c r="AB79" s="61" t="str">
        <v/>
      </c>
      <c r="AC79" s="61" t="str">
        <v/>
      </c>
      <c r="AD79" s="61" t="str">
        <v/>
      </c>
      <c r="AE79" s="61" t="str">
        <v/>
      </c>
      <c r="AF79" s="61" t="str">
        <v/>
      </c>
      <c r="AG79" s="61" t="str">
        <v/>
      </c>
      <c r="AH79" s="61" t="str">
        <v/>
      </c>
    </row>
    <row r="80" spans="2:34" x14ac:dyDescent="0.45">
      <c r="B80" s="1" t="str">
        <v>50000</v>
      </c>
      <c r="C80" s="1" t="str">
        <v>Nod Publishers</v>
      </c>
      <c r="D80" s="1" t="str">
        <v>108072</v>
      </c>
      <c r="E80" s="71" t="str">
        <v>2023-05-11</v>
      </c>
      <c r="F80" s="71" t="str">
        <v>2023-05-11</v>
      </c>
      <c r="G80" s="71" t="str">
        <v>2023-05-11</v>
      </c>
      <c r="H80" s="61">
        <v>-1453.75</v>
      </c>
      <c r="I80" s="61">
        <v>1453.75</v>
      </c>
      <c r="J80" s="61">
        <v>0</v>
      </c>
      <c r="K80" s="1">
        <v>4</v>
      </c>
      <c r="L80" s="65">
        <v>965</v>
      </c>
      <c r="M80" s="24" t="str">
        <v>Over 150 days</v>
      </c>
      <c r="N80" s="62">
        <v>0</v>
      </c>
      <c r="O80" s="62">
        <v>0</v>
      </c>
      <c r="P80" s="1" t="str">
        <v>50000 - Nod Publishers</v>
      </c>
      <c r="Q80" s="27" t="str">
        <v>Decrease</v>
      </c>
      <c r="R80" s="27" t="str">
        <v>Yes</v>
      </c>
      <c r="T80" s="61" t="str">
        <v>40</v>
      </c>
      <c r="U80" s="61" t="str">
        <v/>
      </c>
      <c r="V80" s="61" t="str">
        <v/>
      </c>
      <c r="W80" s="61" t="str">
        <v/>
      </c>
      <c r="X80" s="61" t="str">
        <v/>
      </c>
      <c r="Y80" s="61" t="str">
        <v/>
      </c>
      <c r="Z80" s="61" t="str">
        <v/>
      </c>
      <c r="AA80" s="61" t="str">
        <v/>
      </c>
      <c r="AB80" s="61" t="str">
        <v/>
      </c>
      <c r="AC80" s="61" t="str">
        <v/>
      </c>
      <c r="AD80" s="61" t="str">
        <v/>
      </c>
      <c r="AE80" s="61" t="str">
        <v/>
      </c>
      <c r="AF80" s="61" t="str">
        <v/>
      </c>
      <c r="AG80" s="61" t="str">
        <v/>
      </c>
      <c r="AH80" s="61" t="str">
        <v/>
      </c>
    </row>
    <row r="81" spans="2:34" x14ac:dyDescent="0.45">
      <c r="B81" s="1" t="str">
        <v>10000</v>
      </c>
      <c r="C81" s="1" t="str">
        <v>Fabrikam, Inc.</v>
      </c>
      <c r="D81" s="1" t="str">
        <v>108073</v>
      </c>
      <c r="E81" s="71" t="str">
        <v>2023-05-11</v>
      </c>
      <c r="F81" s="71" t="str">
        <v>2023-05-11</v>
      </c>
      <c r="G81" s="71" t="str">
        <v>2023-05-11</v>
      </c>
      <c r="H81" s="61">
        <v>-877.5</v>
      </c>
      <c r="I81" s="61">
        <v>877.5</v>
      </c>
      <c r="J81" s="61">
        <v>0</v>
      </c>
      <c r="K81" s="1">
        <v>3</v>
      </c>
      <c r="L81" s="65">
        <v>965</v>
      </c>
      <c r="M81" s="24" t="str">
        <v>Over 150 days</v>
      </c>
      <c r="N81" s="62">
        <v>0</v>
      </c>
      <c r="O81" s="62">
        <v>0</v>
      </c>
      <c r="P81" s="1" t="str">
        <v>10000 - Fabrikam, Inc.</v>
      </c>
      <c r="Q81" s="27" t="str">
        <v>Decrease</v>
      </c>
      <c r="R81" s="27" t="str">
        <v>Yes</v>
      </c>
      <c r="T81" s="61" t="str">
        <v>70</v>
      </c>
      <c r="U81" s="61" t="str">
        <v>INDUSTRIAL</v>
      </c>
      <c r="V81" s="61" t="str">
        <v/>
      </c>
      <c r="W81" s="61" t="str">
        <v/>
      </c>
      <c r="X81" s="61" t="str">
        <v/>
      </c>
      <c r="Y81" s="61" t="str">
        <v>SUMMER</v>
      </c>
      <c r="Z81" s="61" t="str">
        <v/>
      </c>
      <c r="AA81" s="61" t="str">
        <v/>
      </c>
      <c r="AB81" s="61" t="str">
        <v/>
      </c>
      <c r="AC81" s="61" t="str">
        <v/>
      </c>
      <c r="AD81" s="61" t="str">
        <v/>
      </c>
      <c r="AE81" s="61" t="str">
        <v/>
      </c>
      <c r="AF81" s="61" t="str">
        <v/>
      </c>
      <c r="AG81" s="61" t="str">
        <v/>
      </c>
      <c r="AH81" s="61" t="str">
        <v/>
      </c>
    </row>
    <row r="82" spans="2:34" x14ac:dyDescent="0.45">
      <c r="B82" s="1" t="str">
        <v>50000</v>
      </c>
      <c r="C82" s="1" t="str">
        <v>Nod Publishers</v>
      </c>
      <c r="D82" s="1" t="str">
        <v>108074</v>
      </c>
      <c r="E82" s="71" t="str">
        <v>2023-05-12</v>
      </c>
      <c r="F82" s="71" t="str">
        <v>2023-05-12</v>
      </c>
      <c r="G82" s="71" t="str">
        <v>2023-05-12</v>
      </c>
      <c r="H82" s="61">
        <v>-8865.5</v>
      </c>
      <c r="I82" s="61">
        <v>8865.5</v>
      </c>
      <c r="J82" s="61">
        <v>0</v>
      </c>
      <c r="K82" s="1">
        <v>4</v>
      </c>
      <c r="L82" s="65">
        <v>964</v>
      </c>
      <c r="M82" s="24" t="str">
        <v>Over 150 days</v>
      </c>
      <c r="N82" s="62">
        <v>0</v>
      </c>
      <c r="O82" s="62">
        <v>0</v>
      </c>
      <c r="P82" s="1" t="str">
        <v>50000 - Nod Publishers</v>
      </c>
      <c r="Q82" s="27" t="str">
        <v>Decrease</v>
      </c>
      <c r="R82" s="27" t="str">
        <v>Yes</v>
      </c>
      <c r="T82" s="61" t="str">
        <v>40</v>
      </c>
      <c r="U82" s="61" t="str">
        <v/>
      </c>
      <c r="V82" s="61" t="str">
        <v/>
      </c>
      <c r="W82" s="61" t="str">
        <v/>
      </c>
      <c r="X82" s="61" t="str">
        <v/>
      </c>
      <c r="Y82" s="61" t="str">
        <v/>
      </c>
      <c r="Z82" s="61" t="str">
        <v/>
      </c>
      <c r="AA82" s="61" t="str">
        <v/>
      </c>
      <c r="AB82" s="61" t="str">
        <v/>
      </c>
      <c r="AC82" s="61" t="str">
        <v/>
      </c>
      <c r="AD82" s="61" t="str">
        <v/>
      </c>
      <c r="AE82" s="61" t="str">
        <v/>
      </c>
      <c r="AF82" s="61" t="str">
        <v/>
      </c>
      <c r="AG82" s="61" t="str">
        <v/>
      </c>
      <c r="AH82" s="61" t="str">
        <v/>
      </c>
    </row>
    <row r="83" spans="2:34" x14ac:dyDescent="0.45">
      <c r="B83" s="1" t="str">
        <v>20000</v>
      </c>
      <c r="C83" s="1" t="str">
        <v>First Up Consultants</v>
      </c>
      <c r="D83" s="1" t="str">
        <v>108075</v>
      </c>
      <c r="E83" s="71" t="str">
        <v>2023-05-13</v>
      </c>
      <c r="F83" s="71" t="str">
        <v>2023-05-13</v>
      </c>
      <c r="G83" s="71" t="str">
        <v>2023-05-13</v>
      </c>
      <c r="H83" s="61">
        <v>-975</v>
      </c>
      <c r="I83" s="61">
        <v>975</v>
      </c>
      <c r="J83" s="61">
        <v>0</v>
      </c>
      <c r="K83" s="1">
        <v>4</v>
      </c>
      <c r="L83" s="65">
        <v>963</v>
      </c>
      <c r="M83" s="24" t="str">
        <v>Over 150 days</v>
      </c>
      <c r="N83" s="62">
        <v>0</v>
      </c>
      <c r="O83" s="62">
        <v>0</v>
      </c>
      <c r="P83" s="1" t="str">
        <v>20000 - First Up Consultants</v>
      </c>
      <c r="Q83" s="27" t="str">
        <v>Decrease</v>
      </c>
      <c r="R83" s="27" t="str">
        <v>Yes</v>
      </c>
      <c r="T83" s="61" t="str">
        <v>40</v>
      </c>
      <c r="U83" s="61" t="str">
        <v/>
      </c>
      <c r="V83" s="61" t="str">
        <v/>
      </c>
      <c r="W83" s="61" t="str">
        <v/>
      </c>
      <c r="X83" s="61" t="str">
        <v/>
      </c>
      <c r="Y83" s="61" t="str">
        <v/>
      </c>
      <c r="Z83" s="61" t="str">
        <v/>
      </c>
      <c r="AA83" s="61" t="str">
        <v/>
      </c>
      <c r="AB83" s="61" t="str">
        <v/>
      </c>
      <c r="AC83" s="61" t="str">
        <v/>
      </c>
      <c r="AD83" s="61" t="str">
        <v/>
      </c>
      <c r="AE83" s="61" t="str">
        <v/>
      </c>
      <c r="AF83" s="61" t="str">
        <v/>
      </c>
      <c r="AG83" s="61" t="str">
        <v/>
      </c>
      <c r="AH83" s="61" t="str">
        <v/>
      </c>
    </row>
    <row r="84" spans="2:34" x14ac:dyDescent="0.45">
      <c r="B84" s="1" t="str">
        <v>30000</v>
      </c>
      <c r="C84" s="1" t="str">
        <v>Graphic Design Institute</v>
      </c>
      <c r="D84" s="1" t="str">
        <v>108076</v>
      </c>
      <c r="E84" s="71" t="str">
        <v>2023-05-14</v>
      </c>
      <c r="F84" s="71" t="str">
        <v>2023-05-14</v>
      </c>
      <c r="G84" s="71" t="str">
        <v>2023-05-14</v>
      </c>
      <c r="H84" s="61">
        <v>-305.8</v>
      </c>
      <c r="I84" s="61">
        <v>305.8</v>
      </c>
      <c r="J84" s="61">
        <v>0</v>
      </c>
      <c r="K84" s="1">
        <v>6</v>
      </c>
      <c r="L84" s="65">
        <v>962</v>
      </c>
      <c r="M84" s="24" t="str">
        <v>Over 150 days</v>
      </c>
      <c r="N84" s="62">
        <v>0</v>
      </c>
      <c r="O84" s="62">
        <v>0</v>
      </c>
      <c r="P84" s="1" t="str">
        <v>30000 - Graphic Design Institute</v>
      </c>
      <c r="Q84" s="27" t="str">
        <v>Decrease</v>
      </c>
      <c r="R84" s="27" t="str">
        <v>Yes</v>
      </c>
      <c r="T84" s="61" t="str">
        <v>30</v>
      </c>
      <c r="U84" s="61" t="str">
        <v/>
      </c>
      <c r="V84" s="61" t="str">
        <v/>
      </c>
      <c r="W84" s="61" t="str">
        <v/>
      </c>
      <c r="X84" s="61" t="str">
        <v/>
      </c>
      <c r="Y84" s="61" t="str">
        <v/>
      </c>
      <c r="Z84" s="61" t="str">
        <v/>
      </c>
      <c r="AA84" s="61" t="str">
        <v/>
      </c>
      <c r="AB84" s="61" t="str">
        <v/>
      </c>
      <c r="AC84" s="61" t="str">
        <v/>
      </c>
      <c r="AD84" s="61" t="str">
        <v/>
      </c>
      <c r="AE84" s="61" t="str">
        <v/>
      </c>
      <c r="AF84" s="61" t="str">
        <v/>
      </c>
      <c r="AG84" s="61" t="str">
        <v/>
      </c>
      <c r="AH84" s="61" t="str">
        <v/>
      </c>
    </row>
    <row r="85" spans="2:34" x14ac:dyDescent="0.45">
      <c r="B85" s="1" t="str">
        <v>40000</v>
      </c>
      <c r="C85" s="1" t="str">
        <v>Wide World Importers</v>
      </c>
      <c r="D85" s="1" t="str">
        <v>108077</v>
      </c>
      <c r="E85" s="71" t="str">
        <v>2023-05-14</v>
      </c>
      <c r="F85" s="71" t="str">
        <v>2023-05-14</v>
      </c>
      <c r="G85" s="71" t="str">
        <v>2023-05-14</v>
      </c>
      <c r="H85" s="61">
        <v>-7956</v>
      </c>
      <c r="I85" s="61">
        <v>7956</v>
      </c>
      <c r="J85" s="61">
        <v>0</v>
      </c>
      <c r="K85" s="1">
        <v>5</v>
      </c>
      <c r="L85" s="65">
        <v>962</v>
      </c>
      <c r="M85" s="24" t="str">
        <v>Over 150 days</v>
      </c>
      <c r="N85" s="62">
        <v>0</v>
      </c>
      <c r="O85" s="62">
        <v>0</v>
      </c>
      <c r="P85" s="1" t="str">
        <v>40000 - Wide World Importers</v>
      </c>
      <c r="Q85" s="27" t="str">
        <v>Decrease</v>
      </c>
      <c r="R85" s="27" t="str">
        <v>Yes</v>
      </c>
      <c r="T85" s="61" t="str">
        <v>40</v>
      </c>
      <c r="U85" s="61" t="str">
        <v>HOME</v>
      </c>
      <c r="V85" s="61" t="str">
        <v/>
      </c>
      <c r="W85" s="61" t="str">
        <v/>
      </c>
      <c r="X85" s="61" t="str">
        <v/>
      </c>
      <c r="Y85" s="61" t="str">
        <v/>
      </c>
      <c r="Z85" s="61" t="str">
        <v/>
      </c>
      <c r="AA85" s="61" t="str">
        <v/>
      </c>
      <c r="AB85" s="61" t="str">
        <v/>
      </c>
      <c r="AC85" s="61" t="str">
        <v/>
      </c>
      <c r="AD85" s="61" t="str">
        <v/>
      </c>
      <c r="AE85" s="61" t="str">
        <v/>
      </c>
      <c r="AF85" s="61" t="str">
        <v/>
      </c>
      <c r="AG85" s="61" t="str">
        <v/>
      </c>
      <c r="AH85" s="61" t="str">
        <v/>
      </c>
    </row>
    <row r="86" spans="2:34" x14ac:dyDescent="0.45">
      <c r="B86" s="1" t="str">
        <v>40000</v>
      </c>
      <c r="C86" s="1" t="str">
        <v>Wide World Importers</v>
      </c>
      <c r="D86" s="1" t="str">
        <v>108078</v>
      </c>
      <c r="E86" s="71" t="str">
        <v>2023-05-15</v>
      </c>
      <c r="F86" s="71" t="str">
        <v>2023-05-15</v>
      </c>
      <c r="G86" s="71" t="str">
        <v>2023-05-15</v>
      </c>
      <c r="H86" s="61">
        <v>-609.38</v>
      </c>
      <c r="I86" s="61">
        <v>609.38</v>
      </c>
      <c r="J86" s="61">
        <v>0</v>
      </c>
      <c r="K86" s="1">
        <v>5</v>
      </c>
      <c r="L86" s="65">
        <v>961</v>
      </c>
      <c r="M86" s="24" t="str">
        <v>Over 150 days</v>
      </c>
      <c r="N86" s="62">
        <v>0</v>
      </c>
      <c r="O86" s="62">
        <v>0</v>
      </c>
      <c r="P86" s="1" t="str">
        <v>40000 - Wide World Importers</v>
      </c>
      <c r="Q86" s="27" t="str">
        <v>Decrease</v>
      </c>
      <c r="R86" s="27" t="str">
        <v>Yes</v>
      </c>
      <c r="T86" s="61" t="str">
        <v>40</v>
      </c>
      <c r="U86" s="61" t="str">
        <v>HOME</v>
      </c>
      <c r="V86" s="61" t="str">
        <v/>
      </c>
      <c r="W86" s="61" t="str">
        <v/>
      </c>
      <c r="X86" s="61" t="str">
        <v/>
      </c>
      <c r="Y86" s="61" t="str">
        <v/>
      </c>
      <c r="Z86" s="61" t="str">
        <v/>
      </c>
      <c r="AA86" s="61" t="str">
        <v/>
      </c>
      <c r="AB86" s="61" t="str">
        <v/>
      </c>
      <c r="AC86" s="61" t="str">
        <v/>
      </c>
      <c r="AD86" s="61" t="str">
        <v/>
      </c>
      <c r="AE86" s="61" t="str">
        <v/>
      </c>
      <c r="AF86" s="61" t="str">
        <v/>
      </c>
      <c r="AG86" s="61" t="str">
        <v/>
      </c>
      <c r="AH86" s="61" t="str">
        <v/>
      </c>
    </row>
    <row r="87" spans="2:34" x14ac:dyDescent="0.45">
      <c r="B87" s="1" t="str">
        <v>30000</v>
      </c>
      <c r="C87" s="1" t="str">
        <v>Graphic Design Institute</v>
      </c>
      <c r="D87" s="1" t="str">
        <v>108079</v>
      </c>
      <c r="E87" s="71" t="str">
        <v>2023-05-15</v>
      </c>
      <c r="F87" s="71" t="str">
        <v>2023-05-15</v>
      </c>
      <c r="G87" s="71" t="str">
        <v>2023-05-15</v>
      </c>
      <c r="H87" s="61">
        <v>-672.7</v>
      </c>
      <c r="I87" s="61">
        <v>672.7</v>
      </c>
      <c r="J87" s="61">
        <v>0</v>
      </c>
      <c r="K87" s="1">
        <v>6</v>
      </c>
      <c r="L87" s="65">
        <v>961</v>
      </c>
      <c r="M87" s="24" t="str">
        <v>Over 150 days</v>
      </c>
      <c r="N87" s="62">
        <v>0</v>
      </c>
      <c r="O87" s="62">
        <v>0</v>
      </c>
      <c r="P87" s="1" t="str">
        <v>30000 - Graphic Design Institute</v>
      </c>
      <c r="Q87" s="27" t="str">
        <v>Decrease</v>
      </c>
      <c r="R87" s="27" t="str">
        <v>Yes</v>
      </c>
      <c r="T87" s="61" t="str">
        <v>30</v>
      </c>
      <c r="U87" s="61" t="str">
        <v/>
      </c>
      <c r="V87" s="61" t="str">
        <v/>
      </c>
      <c r="W87" s="61" t="str">
        <v/>
      </c>
      <c r="X87" s="61" t="str">
        <v/>
      </c>
      <c r="Y87" s="61" t="str">
        <v/>
      </c>
      <c r="Z87" s="61" t="str">
        <v/>
      </c>
      <c r="AA87" s="61" t="str">
        <v/>
      </c>
      <c r="AB87" s="61" t="str">
        <v/>
      </c>
      <c r="AC87" s="61" t="str">
        <v/>
      </c>
      <c r="AD87" s="61" t="str">
        <v/>
      </c>
      <c r="AE87" s="61" t="str">
        <v/>
      </c>
      <c r="AF87" s="61" t="str">
        <v/>
      </c>
      <c r="AG87" s="61" t="str">
        <v/>
      </c>
      <c r="AH87" s="61" t="str">
        <v/>
      </c>
    </row>
    <row r="88" spans="2:34" x14ac:dyDescent="0.45">
      <c r="B88" s="1" t="str">
        <v>30000</v>
      </c>
      <c r="C88" s="1" t="str">
        <v>Graphic Design Institute</v>
      </c>
      <c r="D88" s="1" t="str">
        <v>108080</v>
      </c>
      <c r="E88" s="71" t="str">
        <v>2023-05-16</v>
      </c>
      <c r="F88" s="71" t="str">
        <v>2023-05-16</v>
      </c>
      <c r="G88" s="71" t="str">
        <v>2023-05-16</v>
      </c>
      <c r="H88" s="61">
        <v>-1317</v>
      </c>
      <c r="I88" s="61">
        <v>1317</v>
      </c>
      <c r="J88" s="61">
        <v>0</v>
      </c>
      <c r="K88" s="1">
        <v>6</v>
      </c>
      <c r="L88" s="65">
        <v>960</v>
      </c>
      <c r="M88" s="24" t="str">
        <v>Over 150 days</v>
      </c>
      <c r="N88" s="62">
        <v>0</v>
      </c>
      <c r="O88" s="62">
        <v>0</v>
      </c>
      <c r="P88" s="1" t="str">
        <v>30000 - Graphic Design Institute</v>
      </c>
      <c r="Q88" s="27" t="str">
        <v>Decrease</v>
      </c>
      <c r="R88" s="27" t="str">
        <v>Yes</v>
      </c>
      <c r="T88" s="61" t="str">
        <v>30</v>
      </c>
      <c r="U88" s="61" t="str">
        <v/>
      </c>
      <c r="V88" s="61" t="str">
        <v/>
      </c>
      <c r="W88" s="61" t="str">
        <v/>
      </c>
      <c r="X88" s="61" t="str">
        <v/>
      </c>
      <c r="Y88" s="61" t="str">
        <v/>
      </c>
      <c r="Z88" s="61" t="str">
        <v/>
      </c>
      <c r="AA88" s="61" t="str">
        <v/>
      </c>
      <c r="AB88" s="61" t="str">
        <v/>
      </c>
      <c r="AC88" s="61" t="str">
        <v/>
      </c>
      <c r="AD88" s="61" t="str">
        <v/>
      </c>
      <c r="AE88" s="61" t="str">
        <v/>
      </c>
      <c r="AF88" s="61" t="str">
        <v/>
      </c>
      <c r="AG88" s="61" t="str">
        <v/>
      </c>
      <c r="AH88" s="61" t="str">
        <v/>
      </c>
    </row>
    <row r="89" spans="2:34" x14ac:dyDescent="0.45">
      <c r="B89" s="1" t="str">
        <v>20000</v>
      </c>
      <c r="C89" s="1" t="str">
        <v>First Up Consultants</v>
      </c>
      <c r="D89" s="1" t="str">
        <v>108081</v>
      </c>
      <c r="E89" s="71" t="str">
        <v>2023-06-08</v>
      </c>
      <c r="F89" s="71" t="str">
        <v>2023-06-08</v>
      </c>
      <c r="G89" s="71" t="str">
        <v>2023-06-08</v>
      </c>
      <c r="H89" s="61">
        <v>-1331.88</v>
      </c>
      <c r="I89" s="61">
        <v>1331.88</v>
      </c>
      <c r="J89" s="61">
        <v>0</v>
      </c>
      <c r="K89" s="1">
        <v>4</v>
      </c>
      <c r="L89" s="65">
        <v>937</v>
      </c>
      <c r="M89" s="24" t="str">
        <v>Over 150 days</v>
      </c>
      <c r="N89" s="62">
        <v>0</v>
      </c>
      <c r="O89" s="62">
        <v>0</v>
      </c>
      <c r="P89" s="1" t="str">
        <v>20000 - First Up Consultants</v>
      </c>
      <c r="Q89" s="27" t="str">
        <v>Decrease</v>
      </c>
      <c r="R89" s="27" t="str">
        <v>Yes</v>
      </c>
      <c r="T89" s="61" t="str">
        <v>40</v>
      </c>
      <c r="U89" s="61" t="str">
        <v/>
      </c>
      <c r="V89" s="61" t="str">
        <v/>
      </c>
      <c r="W89" s="61" t="str">
        <v/>
      </c>
      <c r="X89" s="61" t="str">
        <v/>
      </c>
      <c r="Y89" s="61" t="str">
        <v/>
      </c>
      <c r="Z89" s="61" t="str">
        <v/>
      </c>
      <c r="AA89" s="61" t="str">
        <v/>
      </c>
      <c r="AB89" s="61" t="str">
        <v/>
      </c>
      <c r="AC89" s="61" t="str">
        <v/>
      </c>
      <c r="AD89" s="61" t="str">
        <v/>
      </c>
      <c r="AE89" s="61" t="str">
        <v/>
      </c>
      <c r="AF89" s="61" t="str">
        <v/>
      </c>
      <c r="AG89" s="61" t="str">
        <v/>
      </c>
      <c r="AH89" s="61" t="str">
        <v/>
      </c>
    </row>
    <row r="90" spans="2:34" x14ac:dyDescent="0.45">
      <c r="B90" s="1" t="str">
        <v>40000</v>
      </c>
      <c r="C90" s="1" t="str">
        <v>Wide World Importers</v>
      </c>
      <c r="D90" s="1" t="str">
        <v>108082</v>
      </c>
      <c r="E90" s="71" t="str">
        <v>2023-06-08</v>
      </c>
      <c r="F90" s="71" t="str">
        <v>2023-06-08</v>
      </c>
      <c r="G90" s="71" t="str">
        <v>2023-06-08</v>
      </c>
      <c r="H90" s="61">
        <v>-2050</v>
      </c>
      <c r="I90" s="61">
        <v>2050</v>
      </c>
      <c r="J90" s="61">
        <v>0</v>
      </c>
      <c r="K90" s="1">
        <v>5</v>
      </c>
      <c r="L90" s="65">
        <v>937</v>
      </c>
      <c r="M90" s="24" t="str">
        <v>Over 150 days</v>
      </c>
      <c r="N90" s="62">
        <v>0</v>
      </c>
      <c r="O90" s="62">
        <v>0</v>
      </c>
      <c r="P90" s="1" t="str">
        <v>40000 - Wide World Importers</v>
      </c>
      <c r="Q90" s="27" t="str">
        <v>Decrease</v>
      </c>
      <c r="R90" s="27" t="str">
        <v>Yes</v>
      </c>
      <c r="T90" s="61" t="str">
        <v>40</v>
      </c>
      <c r="U90" s="61" t="str">
        <v>HOME</v>
      </c>
      <c r="V90" s="61" t="str">
        <v/>
      </c>
      <c r="W90" s="61" t="str">
        <v/>
      </c>
      <c r="X90" s="61" t="str">
        <v/>
      </c>
      <c r="Y90" s="61" t="str">
        <v/>
      </c>
      <c r="Z90" s="61" t="str">
        <v/>
      </c>
      <c r="AA90" s="61" t="str">
        <v/>
      </c>
      <c r="AB90" s="61" t="str">
        <v/>
      </c>
      <c r="AC90" s="61" t="str">
        <v/>
      </c>
      <c r="AD90" s="61" t="str">
        <v/>
      </c>
      <c r="AE90" s="61" t="str">
        <v/>
      </c>
      <c r="AF90" s="61" t="str">
        <v/>
      </c>
      <c r="AG90" s="61" t="str">
        <v/>
      </c>
      <c r="AH90" s="61" t="str">
        <v/>
      </c>
    </row>
    <row r="91" spans="2:34" x14ac:dyDescent="0.45">
      <c r="B91" s="1" t="str">
        <v>30000</v>
      </c>
      <c r="C91" s="1" t="str">
        <v>Graphic Design Institute</v>
      </c>
      <c r="D91" s="1" t="str">
        <v>108083</v>
      </c>
      <c r="E91" s="71" t="str">
        <v>2023-06-09</v>
      </c>
      <c r="F91" s="71" t="str">
        <v>2023-06-09</v>
      </c>
      <c r="G91" s="71" t="str">
        <v>2023-06-09</v>
      </c>
      <c r="H91" s="61">
        <v>-961</v>
      </c>
      <c r="I91" s="61">
        <v>961</v>
      </c>
      <c r="J91" s="61">
        <v>0</v>
      </c>
      <c r="K91" s="1">
        <v>6</v>
      </c>
      <c r="L91" s="65">
        <v>936</v>
      </c>
      <c r="M91" s="24" t="str">
        <v>Over 150 days</v>
      </c>
      <c r="N91" s="62">
        <v>0</v>
      </c>
      <c r="O91" s="62">
        <v>0</v>
      </c>
      <c r="P91" s="1" t="str">
        <v>30000 - Graphic Design Institute</v>
      </c>
      <c r="Q91" s="27" t="str">
        <v>Decrease</v>
      </c>
      <c r="R91" s="27" t="str">
        <v>Yes</v>
      </c>
      <c r="T91" s="61" t="str">
        <v>30</v>
      </c>
      <c r="U91" s="61" t="str">
        <v/>
      </c>
      <c r="V91" s="61" t="str">
        <v/>
      </c>
      <c r="W91" s="61" t="str">
        <v/>
      </c>
      <c r="X91" s="61" t="str">
        <v/>
      </c>
      <c r="Y91" s="61" t="str">
        <v/>
      </c>
      <c r="Z91" s="61" t="str">
        <v/>
      </c>
      <c r="AA91" s="61" t="str">
        <v/>
      </c>
      <c r="AB91" s="61" t="str">
        <v/>
      </c>
      <c r="AC91" s="61" t="str">
        <v/>
      </c>
      <c r="AD91" s="61" t="str">
        <v/>
      </c>
      <c r="AE91" s="61" t="str">
        <v/>
      </c>
      <c r="AF91" s="61" t="str">
        <v/>
      </c>
      <c r="AG91" s="61" t="str">
        <v/>
      </c>
      <c r="AH91" s="61" t="str">
        <v/>
      </c>
    </row>
    <row r="92" spans="2:34" x14ac:dyDescent="0.45">
      <c r="B92" s="1" t="str">
        <v>50000</v>
      </c>
      <c r="C92" s="1" t="str">
        <v>Nod Publishers</v>
      </c>
      <c r="D92" s="1" t="str">
        <v>108084</v>
      </c>
      <c r="E92" s="71" t="str">
        <v>2023-06-10</v>
      </c>
      <c r="F92" s="71" t="str">
        <v>2023-06-10</v>
      </c>
      <c r="G92" s="71" t="str">
        <v>2023-06-10</v>
      </c>
      <c r="H92" s="61">
        <v>-1453.75</v>
      </c>
      <c r="I92" s="61">
        <v>1453.75</v>
      </c>
      <c r="J92" s="61">
        <v>0</v>
      </c>
      <c r="K92" s="1">
        <v>4</v>
      </c>
      <c r="L92" s="65">
        <v>935</v>
      </c>
      <c r="M92" s="24" t="str">
        <v>Over 150 days</v>
      </c>
      <c r="N92" s="62">
        <v>0</v>
      </c>
      <c r="O92" s="62">
        <v>0</v>
      </c>
      <c r="P92" s="1" t="str">
        <v>50000 - Nod Publishers</v>
      </c>
      <c r="Q92" s="27" t="str">
        <v>Decrease</v>
      </c>
      <c r="R92" s="27" t="str">
        <v>Yes</v>
      </c>
      <c r="T92" s="61" t="str">
        <v>40</v>
      </c>
      <c r="U92" s="61" t="str">
        <v/>
      </c>
      <c r="V92" s="61" t="str">
        <v/>
      </c>
      <c r="W92" s="61" t="str">
        <v/>
      </c>
      <c r="X92" s="61" t="str">
        <v/>
      </c>
      <c r="Y92" s="61" t="str">
        <v/>
      </c>
      <c r="Z92" s="61" t="str">
        <v/>
      </c>
      <c r="AA92" s="61" t="str">
        <v/>
      </c>
      <c r="AB92" s="61" t="str">
        <v/>
      </c>
      <c r="AC92" s="61" t="str">
        <v/>
      </c>
      <c r="AD92" s="61" t="str">
        <v/>
      </c>
      <c r="AE92" s="61" t="str">
        <v/>
      </c>
      <c r="AF92" s="61" t="str">
        <v/>
      </c>
      <c r="AG92" s="61" t="str">
        <v/>
      </c>
      <c r="AH92" s="61" t="str">
        <v/>
      </c>
    </row>
    <row r="93" spans="2:34" x14ac:dyDescent="0.45">
      <c r="B93" s="1" t="str">
        <v>20000</v>
      </c>
      <c r="C93" s="1" t="str">
        <v>First Up Consultants</v>
      </c>
      <c r="D93" s="1" t="str">
        <v>108085</v>
      </c>
      <c r="E93" s="71" t="str">
        <v>2023-06-10</v>
      </c>
      <c r="F93" s="71" t="str">
        <v>2023-06-10</v>
      </c>
      <c r="G93" s="71" t="str">
        <v>2023-06-10</v>
      </c>
      <c r="H93" s="61">
        <v>-961</v>
      </c>
      <c r="I93" s="61">
        <v>961</v>
      </c>
      <c r="J93" s="61">
        <v>0</v>
      </c>
      <c r="K93" s="1">
        <v>4</v>
      </c>
      <c r="L93" s="65">
        <v>935</v>
      </c>
      <c r="M93" s="24" t="str">
        <v>Over 150 days</v>
      </c>
      <c r="N93" s="62">
        <v>0</v>
      </c>
      <c r="O93" s="62">
        <v>0</v>
      </c>
      <c r="P93" s="1" t="str">
        <v>20000 - First Up Consultants</v>
      </c>
      <c r="Q93" s="27" t="str">
        <v>Decrease</v>
      </c>
      <c r="R93" s="27" t="str">
        <v>Yes</v>
      </c>
      <c r="T93" s="61" t="str">
        <v>40</v>
      </c>
      <c r="U93" s="61" t="str">
        <v/>
      </c>
      <c r="V93" s="61" t="str">
        <v/>
      </c>
      <c r="W93" s="61" t="str">
        <v/>
      </c>
      <c r="X93" s="61" t="str">
        <v/>
      </c>
      <c r="Y93" s="61" t="str">
        <v/>
      </c>
      <c r="Z93" s="61" t="str">
        <v/>
      </c>
      <c r="AA93" s="61" t="str">
        <v/>
      </c>
      <c r="AB93" s="61" t="str">
        <v/>
      </c>
      <c r="AC93" s="61" t="str">
        <v/>
      </c>
      <c r="AD93" s="61" t="str">
        <v/>
      </c>
      <c r="AE93" s="61" t="str">
        <v/>
      </c>
      <c r="AF93" s="61" t="str">
        <v/>
      </c>
      <c r="AG93" s="61" t="str">
        <v/>
      </c>
      <c r="AH93" s="61" t="str">
        <v/>
      </c>
    </row>
    <row r="94" spans="2:34" x14ac:dyDescent="0.45">
      <c r="B94" s="1" t="str">
        <v>10000</v>
      </c>
      <c r="C94" s="1" t="str">
        <v>Fabrikam, Inc.</v>
      </c>
      <c r="D94" s="1" t="str">
        <v>108086</v>
      </c>
      <c r="E94" s="71" t="str">
        <v>2023-06-11</v>
      </c>
      <c r="F94" s="71" t="str">
        <v>2023-06-11</v>
      </c>
      <c r="G94" s="71" t="str">
        <v>2023-06-11</v>
      </c>
      <c r="H94" s="61">
        <v>-975</v>
      </c>
      <c r="I94" s="61">
        <v>975</v>
      </c>
      <c r="J94" s="61">
        <v>0</v>
      </c>
      <c r="K94" s="1">
        <v>3</v>
      </c>
      <c r="L94" s="65">
        <v>934</v>
      </c>
      <c r="M94" s="24" t="str">
        <v>Over 150 days</v>
      </c>
      <c r="N94" s="62">
        <v>0</v>
      </c>
      <c r="O94" s="62">
        <v>0</v>
      </c>
      <c r="P94" s="1" t="str">
        <v>10000 - Fabrikam, Inc.</v>
      </c>
      <c r="Q94" s="27" t="str">
        <v>Decrease</v>
      </c>
      <c r="R94" s="27" t="str">
        <v>Yes</v>
      </c>
      <c r="T94" s="61" t="str">
        <v>70</v>
      </c>
      <c r="U94" s="61" t="str">
        <v>INDUSTRIAL</v>
      </c>
      <c r="V94" s="61" t="str">
        <v/>
      </c>
      <c r="W94" s="61" t="str">
        <v/>
      </c>
      <c r="X94" s="61" t="str">
        <v/>
      </c>
      <c r="Y94" s="61" t="str">
        <v>SUMMER</v>
      </c>
      <c r="Z94" s="61" t="str">
        <v/>
      </c>
      <c r="AA94" s="61" t="str">
        <v/>
      </c>
      <c r="AB94" s="61" t="str">
        <v/>
      </c>
      <c r="AC94" s="61" t="str">
        <v/>
      </c>
      <c r="AD94" s="61" t="str">
        <v/>
      </c>
      <c r="AE94" s="61" t="str">
        <v/>
      </c>
      <c r="AF94" s="61" t="str">
        <v/>
      </c>
      <c r="AG94" s="61" t="str">
        <v/>
      </c>
      <c r="AH94" s="61" t="str">
        <v/>
      </c>
    </row>
    <row r="95" spans="2:34" x14ac:dyDescent="0.45">
      <c r="B95" s="1" t="str">
        <v>50000</v>
      </c>
      <c r="C95" s="1" t="str">
        <v>Nod Publishers</v>
      </c>
      <c r="D95" s="1" t="str">
        <v>108087</v>
      </c>
      <c r="E95" s="71" t="str">
        <v>2023-06-12</v>
      </c>
      <c r="F95" s="71" t="str">
        <v>2023-06-12</v>
      </c>
      <c r="G95" s="71" t="str">
        <v>2023-06-12</v>
      </c>
      <c r="H95" s="61">
        <v>-9498.75</v>
      </c>
      <c r="I95" s="61">
        <v>9498.75</v>
      </c>
      <c r="J95" s="61">
        <v>0</v>
      </c>
      <c r="K95" s="1">
        <v>4</v>
      </c>
      <c r="L95" s="65">
        <v>933</v>
      </c>
      <c r="M95" s="24" t="str">
        <v>Over 150 days</v>
      </c>
      <c r="N95" s="62">
        <v>0</v>
      </c>
      <c r="O95" s="62">
        <v>0</v>
      </c>
      <c r="P95" s="1" t="str">
        <v>50000 - Nod Publishers</v>
      </c>
      <c r="Q95" s="27" t="str">
        <v>Decrease</v>
      </c>
      <c r="R95" s="27" t="str">
        <v>Yes</v>
      </c>
      <c r="T95" s="61" t="str">
        <v>40</v>
      </c>
      <c r="U95" s="61" t="str">
        <v/>
      </c>
      <c r="V95" s="61" t="str">
        <v/>
      </c>
      <c r="W95" s="61" t="str">
        <v/>
      </c>
      <c r="X95" s="61" t="str">
        <v/>
      </c>
      <c r="Y95" s="61" t="str">
        <v/>
      </c>
      <c r="Z95" s="61" t="str">
        <v/>
      </c>
      <c r="AA95" s="61" t="str">
        <v/>
      </c>
      <c r="AB95" s="61" t="str">
        <v/>
      </c>
      <c r="AC95" s="61" t="str">
        <v/>
      </c>
      <c r="AD95" s="61" t="str">
        <v/>
      </c>
      <c r="AE95" s="61" t="str">
        <v/>
      </c>
      <c r="AF95" s="61" t="str">
        <v/>
      </c>
      <c r="AG95" s="61" t="str">
        <v/>
      </c>
      <c r="AH95" s="61" t="str">
        <v/>
      </c>
    </row>
    <row r="96" spans="2:34" x14ac:dyDescent="0.45">
      <c r="B96" s="1" t="str">
        <v>30000</v>
      </c>
      <c r="C96" s="1" t="str">
        <v>Graphic Design Institute</v>
      </c>
      <c r="D96" s="1" t="str">
        <v>108088</v>
      </c>
      <c r="E96" s="71" t="str">
        <v>2023-06-13</v>
      </c>
      <c r="F96" s="71" t="str">
        <v>2023-06-13</v>
      </c>
      <c r="G96" s="71" t="str">
        <v>2023-06-13</v>
      </c>
      <c r="H96" s="61">
        <v>-361.4</v>
      </c>
      <c r="I96" s="61">
        <v>361.4</v>
      </c>
      <c r="J96" s="61">
        <v>0</v>
      </c>
      <c r="K96" s="1">
        <v>6</v>
      </c>
      <c r="L96" s="65">
        <v>932</v>
      </c>
      <c r="M96" s="24" t="str">
        <v>Over 150 days</v>
      </c>
      <c r="N96" s="62">
        <v>0</v>
      </c>
      <c r="O96" s="62">
        <v>0</v>
      </c>
      <c r="P96" s="1" t="str">
        <v>30000 - Graphic Design Institute</v>
      </c>
      <c r="Q96" s="27" t="str">
        <v>Decrease</v>
      </c>
      <c r="R96" s="27" t="str">
        <v>Yes</v>
      </c>
      <c r="T96" s="61" t="str">
        <v>30</v>
      </c>
      <c r="U96" s="61" t="str">
        <v/>
      </c>
      <c r="V96" s="61" t="str">
        <v/>
      </c>
      <c r="W96" s="61" t="str">
        <v/>
      </c>
      <c r="X96" s="61" t="str">
        <v/>
      </c>
      <c r="Y96" s="61" t="str">
        <v/>
      </c>
      <c r="Z96" s="61" t="str">
        <v/>
      </c>
      <c r="AA96" s="61" t="str">
        <v/>
      </c>
      <c r="AB96" s="61" t="str">
        <v/>
      </c>
      <c r="AC96" s="61" t="str">
        <v/>
      </c>
      <c r="AD96" s="61" t="str">
        <v/>
      </c>
      <c r="AE96" s="61" t="str">
        <v/>
      </c>
      <c r="AF96" s="61" t="str">
        <v/>
      </c>
      <c r="AG96" s="61" t="str">
        <v/>
      </c>
      <c r="AH96" s="61" t="str">
        <v/>
      </c>
    </row>
    <row r="97" spans="2:34" x14ac:dyDescent="0.45">
      <c r="B97" s="1" t="str">
        <v>20000</v>
      </c>
      <c r="C97" s="1" t="str">
        <v>First Up Consultants</v>
      </c>
      <c r="D97" s="1" t="str">
        <v>108089</v>
      </c>
      <c r="E97" s="71" t="str">
        <v>2023-06-13</v>
      </c>
      <c r="F97" s="71" t="str">
        <v>2023-06-13</v>
      </c>
      <c r="G97" s="71" t="str">
        <v>2023-06-13</v>
      </c>
      <c r="H97" s="61">
        <v>-975</v>
      </c>
      <c r="I97" s="61">
        <v>975</v>
      </c>
      <c r="J97" s="61">
        <v>0</v>
      </c>
      <c r="K97" s="1">
        <v>4</v>
      </c>
      <c r="L97" s="65">
        <v>932</v>
      </c>
      <c r="M97" s="24" t="str">
        <v>Over 150 days</v>
      </c>
      <c r="N97" s="62">
        <v>0</v>
      </c>
      <c r="O97" s="62">
        <v>0</v>
      </c>
      <c r="P97" s="1" t="str">
        <v>20000 - First Up Consultants</v>
      </c>
      <c r="Q97" s="27" t="str">
        <v>Decrease</v>
      </c>
      <c r="R97" s="27" t="str">
        <v>Yes</v>
      </c>
      <c r="T97" s="61" t="str">
        <v>40</v>
      </c>
      <c r="U97" s="61" t="str">
        <v/>
      </c>
      <c r="V97" s="61" t="str">
        <v/>
      </c>
      <c r="W97" s="61" t="str">
        <v/>
      </c>
      <c r="X97" s="61" t="str">
        <v/>
      </c>
      <c r="Y97" s="61" t="str">
        <v/>
      </c>
      <c r="Z97" s="61" t="str">
        <v/>
      </c>
      <c r="AA97" s="61" t="str">
        <v/>
      </c>
      <c r="AB97" s="61" t="str">
        <v/>
      </c>
      <c r="AC97" s="61" t="str">
        <v/>
      </c>
      <c r="AD97" s="61" t="str">
        <v/>
      </c>
      <c r="AE97" s="61" t="str">
        <v/>
      </c>
      <c r="AF97" s="61" t="str">
        <v/>
      </c>
      <c r="AG97" s="61" t="str">
        <v/>
      </c>
      <c r="AH97" s="61" t="str">
        <v/>
      </c>
    </row>
    <row r="98" spans="2:34" x14ac:dyDescent="0.45">
      <c r="B98" s="1" t="str">
        <v>40000</v>
      </c>
      <c r="C98" s="1" t="str">
        <v>Wide World Importers</v>
      </c>
      <c r="D98" s="1" t="str">
        <v>108090</v>
      </c>
      <c r="E98" s="71" t="str">
        <v>2023-06-13</v>
      </c>
      <c r="F98" s="71" t="str">
        <v>2023-06-13</v>
      </c>
      <c r="G98" s="71" t="str">
        <v>2023-06-13</v>
      </c>
      <c r="H98" s="61">
        <v>-7956</v>
      </c>
      <c r="I98" s="61">
        <v>7956</v>
      </c>
      <c r="J98" s="61">
        <v>0</v>
      </c>
      <c r="K98" s="1">
        <v>5</v>
      </c>
      <c r="L98" s="65">
        <v>932</v>
      </c>
      <c r="M98" s="24" t="str">
        <v>Over 150 days</v>
      </c>
      <c r="N98" s="62">
        <v>0</v>
      </c>
      <c r="O98" s="62">
        <v>0</v>
      </c>
      <c r="P98" s="1" t="str">
        <v>40000 - Wide World Importers</v>
      </c>
      <c r="Q98" s="27" t="str">
        <v>Decrease</v>
      </c>
      <c r="R98" s="27" t="str">
        <v>Yes</v>
      </c>
      <c r="T98" s="61" t="str">
        <v>40</v>
      </c>
      <c r="U98" s="61" t="str">
        <v>HOME</v>
      </c>
      <c r="V98" s="61" t="str">
        <v/>
      </c>
      <c r="W98" s="61" t="str">
        <v/>
      </c>
      <c r="X98" s="61" t="str">
        <v/>
      </c>
      <c r="Y98" s="61" t="str">
        <v/>
      </c>
      <c r="Z98" s="61" t="str">
        <v/>
      </c>
      <c r="AA98" s="61" t="str">
        <v/>
      </c>
      <c r="AB98" s="61" t="str">
        <v/>
      </c>
      <c r="AC98" s="61" t="str">
        <v/>
      </c>
      <c r="AD98" s="61" t="str">
        <v/>
      </c>
      <c r="AE98" s="61" t="str">
        <v/>
      </c>
      <c r="AF98" s="61" t="str">
        <v/>
      </c>
      <c r="AG98" s="61" t="str">
        <v/>
      </c>
      <c r="AH98" s="61" t="str">
        <v/>
      </c>
    </row>
    <row r="99" spans="2:34" x14ac:dyDescent="0.45">
      <c r="B99" s="1" t="str">
        <v>40000</v>
      </c>
      <c r="C99" s="1" t="str">
        <v>Wide World Importers</v>
      </c>
      <c r="D99" s="1" t="str">
        <v>108091</v>
      </c>
      <c r="E99" s="71" t="str">
        <v>2023-06-14</v>
      </c>
      <c r="F99" s="71" t="str">
        <v>2023-06-14</v>
      </c>
      <c r="G99" s="71" t="str">
        <v>2023-06-14</v>
      </c>
      <c r="H99" s="61">
        <v>-609.38</v>
      </c>
      <c r="I99" s="61">
        <v>609.38</v>
      </c>
      <c r="J99" s="61">
        <v>0</v>
      </c>
      <c r="K99" s="1">
        <v>5</v>
      </c>
      <c r="L99" s="65">
        <v>931</v>
      </c>
      <c r="M99" s="24" t="str">
        <v>Over 150 days</v>
      </c>
      <c r="N99" s="62">
        <v>0</v>
      </c>
      <c r="O99" s="62">
        <v>0</v>
      </c>
      <c r="P99" s="1" t="str">
        <v>40000 - Wide World Importers</v>
      </c>
      <c r="Q99" s="27" t="str">
        <v>Decrease</v>
      </c>
      <c r="R99" s="27" t="str">
        <v>Yes</v>
      </c>
      <c r="T99" s="61" t="str">
        <v>40</v>
      </c>
      <c r="U99" s="61" t="str">
        <v>HOME</v>
      </c>
      <c r="V99" s="61" t="str">
        <v/>
      </c>
      <c r="W99" s="61" t="str">
        <v/>
      </c>
      <c r="X99" s="61" t="str">
        <v/>
      </c>
      <c r="Y99" s="61" t="str">
        <v/>
      </c>
      <c r="Z99" s="61" t="str">
        <v/>
      </c>
      <c r="AA99" s="61" t="str">
        <v/>
      </c>
      <c r="AB99" s="61" t="str">
        <v/>
      </c>
      <c r="AC99" s="61" t="str">
        <v/>
      </c>
      <c r="AD99" s="61" t="str">
        <v/>
      </c>
      <c r="AE99" s="61" t="str">
        <v/>
      </c>
      <c r="AF99" s="61" t="str">
        <v/>
      </c>
      <c r="AG99" s="61" t="str">
        <v/>
      </c>
      <c r="AH99" s="61" t="str">
        <v/>
      </c>
    </row>
    <row r="100" spans="2:34" x14ac:dyDescent="0.45">
      <c r="B100" s="1" t="str">
        <v>30000</v>
      </c>
      <c r="C100" s="1" t="str">
        <v>Graphic Design Institute</v>
      </c>
      <c r="D100" s="1" t="str">
        <v>108092</v>
      </c>
      <c r="E100" s="71" t="str">
        <v>2023-06-15</v>
      </c>
      <c r="F100" s="71" t="str">
        <v>2023-06-15</v>
      </c>
      <c r="G100" s="71" t="str">
        <v>2023-06-15</v>
      </c>
      <c r="H100" s="61">
        <v>-1770.2</v>
      </c>
      <c r="I100" s="61">
        <v>1770.2</v>
      </c>
      <c r="J100" s="61">
        <v>0</v>
      </c>
      <c r="K100" s="1">
        <v>6</v>
      </c>
      <c r="L100" s="65">
        <v>930</v>
      </c>
      <c r="M100" s="24" t="str">
        <v>Over 150 days</v>
      </c>
      <c r="N100" s="62">
        <v>0</v>
      </c>
      <c r="O100" s="62">
        <v>0</v>
      </c>
      <c r="P100" s="1" t="str">
        <v>30000 - Graphic Design Institute</v>
      </c>
      <c r="Q100" s="27" t="str">
        <v>Decrease</v>
      </c>
      <c r="R100" s="27" t="str">
        <v>Yes</v>
      </c>
      <c r="T100" s="61" t="str">
        <v>30</v>
      </c>
      <c r="U100" s="61" t="str">
        <v/>
      </c>
      <c r="V100" s="61" t="str">
        <v/>
      </c>
      <c r="W100" s="61" t="str">
        <v/>
      </c>
      <c r="X100" s="61" t="str">
        <v/>
      </c>
      <c r="Y100" s="61" t="str">
        <v/>
      </c>
      <c r="Z100" s="61" t="str">
        <v/>
      </c>
      <c r="AA100" s="61" t="str">
        <v/>
      </c>
      <c r="AB100" s="61" t="str">
        <v/>
      </c>
      <c r="AC100" s="61" t="str">
        <v/>
      </c>
      <c r="AD100" s="61" t="str">
        <v/>
      </c>
      <c r="AE100" s="61" t="str">
        <v/>
      </c>
      <c r="AF100" s="61" t="str">
        <v/>
      </c>
      <c r="AG100" s="61" t="str">
        <v/>
      </c>
      <c r="AH100" s="61" t="str">
        <v/>
      </c>
    </row>
    <row r="101" spans="2:34" x14ac:dyDescent="0.45">
      <c r="B101" s="1" t="str">
        <v>20000</v>
      </c>
      <c r="C101" s="1" t="str">
        <v>First Up Consultants</v>
      </c>
      <c r="D101" s="1" t="str">
        <v>108093</v>
      </c>
      <c r="E101" s="71" t="str">
        <v>2023-07-08</v>
      </c>
      <c r="F101" s="71" t="str">
        <v>2023-07-08</v>
      </c>
      <c r="G101" s="71" t="str">
        <v>2023-07-08</v>
      </c>
      <c r="H101" s="61">
        <v>-846.13</v>
      </c>
      <c r="I101" s="61">
        <v>846.13</v>
      </c>
      <c r="J101" s="61">
        <v>0</v>
      </c>
      <c r="K101" s="1">
        <v>4</v>
      </c>
      <c r="L101" s="65">
        <v>907</v>
      </c>
      <c r="M101" s="24" t="str">
        <v>Over 150 days</v>
      </c>
      <c r="N101" s="62">
        <v>0</v>
      </c>
      <c r="O101" s="62">
        <v>0</v>
      </c>
      <c r="P101" s="1" t="str">
        <v>20000 - First Up Consultants</v>
      </c>
      <c r="Q101" s="27" t="str">
        <v>Decrease</v>
      </c>
      <c r="R101" s="27" t="str">
        <v>Yes</v>
      </c>
      <c r="T101" s="61" t="str">
        <v>40</v>
      </c>
      <c r="U101" s="61" t="str">
        <v/>
      </c>
      <c r="V101" s="61" t="str">
        <v/>
      </c>
      <c r="W101" s="61" t="str">
        <v/>
      </c>
      <c r="X101" s="61" t="str">
        <v/>
      </c>
      <c r="Y101" s="61" t="str">
        <v/>
      </c>
      <c r="Z101" s="61" t="str">
        <v/>
      </c>
      <c r="AA101" s="61" t="str">
        <v/>
      </c>
      <c r="AB101" s="61" t="str">
        <v/>
      </c>
      <c r="AC101" s="61" t="str">
        <v/>
      </c>
      <c r="AD101" s="61" t="str">
        <v/>
      </c>
      <c r="AE101" s="61" t="str">
        <v/>
      </c>
      <c r="AF101" s="61" t="str">
        <v/>
      </c>
      <c r="AG101" s="61" t="str">
        <v/>
      </c>
      <c r="AH101" s="61" t="str">
        <v/>
      </c>
    </row>
    <row r="102" spans="2:34" x14ac:dyDescent="0.45">
      <c r="B102" s="1" t="str">
        <v>40000</v>
      </c>
      <c r="C102" s="1" t="str">
        <v>Wide World Importers</v>
      </c>
      <c r="D102" s="1" t="str">
        <v>108094</v>
      </c>
      <c r="E102" s="71" t="str">
        <v>2023-07-08</v>
      </c>
      <c r="F102" s="71" t="str">
        <v>2023-07-08</v>
      </c>
      <c r="G102" s="71" t="str">
        <v>2023-07-08</v>
      </c>
      <c r="H102" s="61">
        <v>-2050</v>
      </c>
      <c r="I102" s="61">
        <v>2050</v>
      </c>
      <c r="J102" s="61">
        <v>0</v>
      </c>
      <c r="K102" s="1">
        <v>5</v>
      </c>
      <c r="L102" s="65">
        <v>907</v>
      </c>
      <c r="M102" s="24" t="str">
        <v>Over 150 days</v>
      </c>
      <c r="N102" s="62">
        <v>0</v>
      </c>
      <c r="O102" s="62">
        <v>0</v>
      </c>
      <c r="P102" s="1" t="str">
        <v>40000 - Wide World Importers</v>
      </c>
      <c r="Q102" s="27" t="str">
        <v>Decrease</v>
      </c>
      <c r="R102" s="27" t="str">
        <v>Yes</v>
      </c>
      <c r="T102" s="61" t="str">
        <v>40</v>
      </c>
      <c r="U102" s="61" t="str">
        <v>HOME</v>
      </c>
      <c r="V102" s="61" t="str">
        <v/>
      </c>
      <c r="W102" s="61" t="str">
        <v/>
      </c>
      <c r="X102" s="61" t="str">
        <v/>
      </c>
      <c r="Y102" s="61" t="str">
        <v/>
      </c>
      <c r="Z102" s="61" t="str">
        <v/>
      </c>
      <c r="AA102" s="61" t="str">
        <v/>
      </c>
      <c r="AB102" s="61" t="str">
        <v/>
      </c>
      <c r="AC102" s="61" t="str">
        <v/>
      </c>
      <c r="AD102" s="61" t="str">
        <v/>
      </c>
      <c r="AE102" s="61" t="str">
        <v/>
      </c>
      <c r="AF102" s="61" t="str">
        <v/>
      </c>
      <c r="AG102" s="61" t="str">
        <v/>
      </c>
      <c r="AH102" s="61" t="str">
        <v/>
      </c>
    </row>
    <row r="103" spans="2:34" x14ac:dyDescent="0.45">
      <c r="B103" s="1" t="str">
        <v>30000</v>
      </c>
      <c r="C103" s="1" t="str">
        <v>Graphic Design Institute</v>
      </c>
      <c r="D103" s="1" t="str">
        <v>108095</v>
      </c>
      <c r="E103" s="71" t="str">
        <v>2023-07-09</v>
      </c>
      <c r="F103" s="71" t="str">
        <v>2023-07-09</v>
      </c>
      <c r="G103" s="71" t="str">
        <v>2023-07-09</v>
      </c>
      <c r="H103" s="61">
        <v>-576.6</v>
      </c>
      <c r="I103" s="61">
        <v>576.6</v>
      </c>
      <c r="J103" s="61">
        <v>0</v>
      </c>
      <c r="K103" s="1">
        <v>6</v>
      </c>
      <c r="L103" s="65">
        <v>906</v>
      </c>
      <c r="M103" s="24" t="str">
        <v>Over 150 days</v>
      </c>
      <c r="N103" s="62">
        <v>0</v>
      </c>
      <c r="O103" s="62">
        <v>0</v>
      </c>
      <c r="P103" s="1" t="str">
        <v>30000 - Graphic Design Institute</v>
      </c>
      <c r="Q103" s="27" t="str">
        <v>Decrease</v>
      </c>
      <c r="R103" s="27" t="str">
        <v>Yes</v>
      </c>
      <c r="T103" s="61" t="str">
        <v>30</v>
      </c>
      <c r="U103" s="61" t="str">
        <v/>
      </c>
      <c r="V103" s="61" t="str">
        <v/>
      </c>
      <c r="W103" s="61" t="str">
        <v/>
      </c>
      <c r="X103" s="61" t="str">
        <v/>
      </c>
      <c r="Y103" s="61" t="str">
        <v/>
      </c>
      <c r="Z103" s="61" t="str">
        <v/>
      </c>
      <c r="AA103" s="61" t="str">
        <v/>
      </c>
      <c r="AB103" s="61" t="str">
        <v/>
      </c>
      <c r="AC103" s="61" t="str">
        <v/>
      </c>
      <c r="AD103" s="61" t="str">
        <v/>
      </c>
      <c r="AE103" s="61" t="str">
        <v/>
      </c>
      <c r="AF103" s="61" t="str">
        <v/>
      </c>
      <c r="AG103" s="61" t="str">
        <v/>
      </c>
      <c r="AH103" s="61" t="str">
        <v/>
      </c>
    </row>
    <row r="104" spans="2:34" x14ac:dyDescent="0.45">
      <c r="B104" s="1" t="str">
        <v>20000</v>
      </c>
      <c r="C104" s="1" t="str">
        <v>First Up Consultants</v>
      </c>
      <c r="D104" s="1" t="str">
        <v>108096</v>
      </c>
      <c r="E104" s="71" t="str">
        <v>2023-07-10</v>
      </c>
      <c r="F104" s="71" t="str">
        <v>2023-07-10</v>
      </c>
      <c r="G104" s="71" t="str">
        <v>2023-07-10</v>
      </c>
      <c r="H104" s="61">
        <v>-840.88</v>
      </c>
      <c r="I104" s="61">
        <v>840.88</v>
      </c>
      <c r="J104" s="61">
        <v>0</v>
      </c>
      <c r="K104" s="1">
        <v>4</v>
      </c>
      <c r="L104" s="65">
        <v>905</v>
      </c>
      <c r="M104" s="24" t="str">
        <v>Over 150 days</v>
      </c>
      <c r="N104" s="62">
        <v>0</v>
      </c>
      <c r="O104" s="62">
        <v>0</v>
      </c>
      <c r="P104" s="1" t="str">
        <v>20000 - First Up Consultants</v>
      </c>
      <c r="Q104" s="27" t="str">
        <v>Decrease</v>
      </c>
      <c r="R104" s="27" t="str">
        <v>Yes</v>
      </c>
      <c r="T104" s="61" t="str">
        <v>40</v>
      </c>
      <c r="U104" s="61" t="str">
        <v/>
      </c>
      <c r="V104" s="61" t="str">
        <v/>
      </c>
      <c r="W104" s="61" t="str">
        <v/>
      </c>
      <c r="X104" s="61" t="str">
        <v/>
      </c>
      <c r="Y104" s="61" t="str">
        <v/>
      </c>
      <c r="Z104" s="61" t="str">
        <v/>
      </c>
      <c r="AA104" s="61" t="str">
        <v/>
      </c>
      <c r="AB104" s="61" t="str">
        <v/>
      </c>
      <c r="AC104" s="61" t="str">
        <v/>
      </c>
      <c r="AD104" s="61" t="str">
        <v/>
      </c>
      <c r="AE104" s="61" t="str">
        <v/>
      </c>
      <c r="AF104" s="61" t="str">
        <v/>
      </c>
      <c r="AG104" s="61" t="str">
        <v/>
      </c>
      <c r="AH104" s="61" t="str">
        <v/>
      </c>
    </row>
    <row r="105" spans="2:34" x14ac:dyDescent="0.45">
      <c r="B105" s="1" t="str">
        <v>50000</v>
      </c>
      <c r="C105" s="1" t="str">
        <v>Nod Publishers</v>
      </c>
      <c r="D105" s="1" t="str">
        <v>108097</v>
      </c>
      <c r="E105" s="71" t="str">
        <v>2023-07-11</v>
      </c>
      <c r="F105" s="71" t="str">
        <v>2023-07-11</v>
      </c>
      <c r="G105" s="71" t="str">
        <v>2023-07-11</v>
      </c>
      <c r="H105" s="61">
        <v>-1455.5</v>
      </c>
      <c r="I105" s="61">
        <v>1455.5</v>
      </c>
      <c r="J105" s="61">
        <v>0</v>
      </c>
      <c r="K105" s="1">
        <v>4</v>
      </c>
      <c r="L105" s="65">
        <v>904</v>
      </c>
      <c r="M105" s="24" t="str">
        <v>Over 150 days</v>
      </c>
      <c r="N105" s="62">
        <v>0</v>
      </c>
      <c r="O105" s="62">
        <v>0</v>
      </c>
      <c r="P105" s="1" t="str">
        <v>50000 - Nod Publishers</v>
      </c>
      <c r="Q105" s="27" t="str">
        <v>Decrease</v>
      </c>
      <c r="R105" s="27" t="str">
        <v>Yes</v>
      </c>
      <c r="T105" s="61" t="str">
        <v>40</v>
      </c>
      <c r="U105" s="61" t="str">
        <v/>
      </c>
      <c r="V105" s="61" t="str">
        <v/>
      </c>
      <c r="W105" s="61" t="str">
        <v/>
      </c>
      <c r="X105" s="61" t="str">
        <v/>
      </c>
      <c r="Y105" s="61" t="str">
        <v/>
      </c>
      <c r="Z105" s="61" t="str">
        <v/>
      </c>
      <c r="AA105" s="61" t="str">
        <v/>
      </c>
      <c r="AB105" s="61" t="str">
        <v/>
      </c>
      <c r="AC105" s="61" t="str">
        <v/>
      </c>
      <c r="AD105" s="61" t="str">
        <v/>
      </c>
      <c r="AE105" s="61" t="str">
        <v/>
      </c>
      <c r="AF105" s="61" t="str">
        <v/>
      </c>
      <c r="AG105" s="61" t="str">
        <v/>
      </c>
      <c r="AH105" s="61" t="str">
        <v/>
      </c>
    </row>
    <row r="106" spans="2:34" x14ac:dyDescent="0.45">
      <c r="B106" s="1" t="str">
        <v>10000</v>
      </c>
      <c r="C106" s="1" t="str">
        <v>Fabrikam, Inc.</v>
      </c>
      <c r="D106" s="1" t="str">
        <v>108098</v>
      </c>
      <c r="E106" s="71" t="str">
        <v>2023-07-11</v>
      </c>
      <c r="F106" s="71" t="str">
        <v>2023-07-11</v>
      </c>
      <c r="G106" s="71" t="str">
        <v>2023-07-11</v>
      </c>
      <c r="H106" s="61">
        <v>-780</v>
      </c>
      <c r="I106" s="61">
        <v>780</v>
      </c>
      <c r="J106" s="61">
        <v>0</v>
      </c>
      <c r="K106" s="1">
        <v>3</v>
      </c>
      <c r="L106" s="65">
        <v>904</v>
      </c>
      <c r="M106" s="24" t="str">
        <v>Over 150 days</v>
      </c>
      <c r="N106" s="62">
        <v>0</v>
      </c>
      <c r="O106" s="62">
        <v>0</v>
      </c>
      <c r="P106" s="1" t="str">
        <v>10000 - Fabrikam, Inc.</v>
      </c>
      <c r="Q106" s="27" t="str">
        <v>Decrease</v>
      </c>
      <c r="R106" s="27" t="str">
        <v>Yes</v>
      </c>
      <c r="T106" s="61" t="str">
        <v>70</v>
      </c>
      <c r="U106" s="61" t="str">
        <v>INDUSTRIAL</v>
      </c>
      <c r="V106" s="61" t="str">
        <v/>
      </c>
      <c r="W106" s="61" t="str">
        <v/>
      </c>
      <c r="X106" s="61" t="str">
        <v/>
      </c>
      <c r="Y106" s="61" t="str">
        <v>SUMMER</v>
      </c>
      <c r="Z106" s="61" t="str">
        <v/>
      </c>
      <c r="AA106" s="61" t="str">
        <v/>
      </c>
      <c r="AB106" s="61" t="str">
        <v/>
      </c>
      <c r="AC106" s="61" t="str">
        <v/>
      </c>
      <c r="AD106" s="61" t="str">
        <v/>
      </c>
      <c r="AE106" s="61" t="str">
        <v/>
      </c>
      <c r="AF106" s="61" t="str">
        <v/>
      </c>
      <c r="AG106" s="61" t="str">
        <v/>
      </c>
      <c r="AH106" s="61" t="str">
        <v/>
      </c>
    </row>
    <row r="107" spans="2:34" x14ac:dyDescent="0.45">
      <c r="B107" s="1" t="str">
        <v>50000</v>
      </c>
      <c r="C107" s="1" t="str">
        <v>Nod Publishers</v>
      </c>
      <c r="D107" s="1" t="str">
        <v>108099</v>
      </c>
      <c r="E107" s="71" t="str">
        <v>2023-07-12</v>
      </c>
      <c r="F107" s="71" t="str">
        <v>2023-07-12</v>
      </c>
      <c r="G107" s="71" t="str">
        <v>2023-07-12</v>
      </c>
      <c r="H107" s="61">
        <v>-6332.5</v>
      </c>
      <c r="I107" s="61">
        <v>6332.5</v>
      </c>
      <c r="J107" s="61">
        <v>0</v>
      </c>
      <c r="K107" s="1">
        <v>4</v>
      </c>
      <c r="L107" s="65">
        <v>903</v>
      </c>
      <c r="M107" s="24" t="str">
        <v>Over 150 days</v>
      </c>
      <c r="N107" s="62">
        <v>0</v>
      </c>
      <c r="O107" s="62">
        <v>0</v>
      </c>
      <c r="P107" s="1" t="str">
        <v>50000 - Nod Publishers</v>
      </c>
      <c r="Q107" s="27" t="str">
        <v>Decrease</v>
      </c>
      <c r="R107" s="27" t="str">
        <v>Yes</v>
      </c>
      <c r="T107" s="61" t="str">
        <v>40</v>
      </c>
      <c r="U107" s="61" t="str">
        <v/>
      </c>
      <c r="V107" s="61" t="str">
        <v/>
      </c>
      <c r="W107" s="61" t="str">
        <v/>
      </c>
      <c r="X107" s="61" t="str">
        <v/>
      </c>
      <c r="Y107" s="61" t="str">
        <v/>
      </c>
      <c r="Z107" s="61" t="str">
        <v/>
      </c>
      <c r="AA107" s="61" t="str">
        <v/>
      </c>
      <c r="AB107" s="61" t="str">
        <v/>
      </c>
      <c r="AC107" s="61" t="str">
        <v/>
      </c>
      <c r="AD107" s="61" t="str">
        <v/>
      </c>
      <c r="AE107" s="61" t="str">
        <v/>
      </c>
      <c r="AF107" s="61" t="str">
        <v/>
      </c>
      <c r="AG107" s="61" t="str">
        <v/>
      </c>
      <c r="AH107" s="61" t="str">
        <v/>
      </c>
    </row>
    <row r="108" spans="2:34" x14ac:dyDescent="0.45">
      <c r="B108" s="1" t="str">
        <v>20000</v>
      </c>
      <c r="C108" s="1" t="str">
        <v>First Up Consultants</v>
      </c>
      <c r="D108" s="1" t="str">
        <v>108100</v>
      </c>
      <c r="E108" s="71" t="str">
        <v>2023-07-13</v>
      </c>
      <c r="F108" s="71" t="str">
        <v>2023-07-13</v>
      </c>
      <c r="G108" s="71" t="str">
        <v>2023-07-13</v>
      </c>
      <c r="H108" s="61">
        <v>-853.13</v>
      </c>
      <c r="I108" s="61">
        <v>853.13</v>
      </c>
      <c r="J108" s="61">
        <v>0</v>
      </c>
      <c r="K108" s="1">
        <v>4</v>
      </c>
      <c r="L108" s="65">
        <v>902</v>
      </c>
      <c r="M108" s="24" t="str">
        <v>Over 150 days</v>
      </c>
      <c r="N108" s="62">
        <v>0</v>
      </c>
      <c r="O108" s="62">
        <v>0</v>
      </c>
      <c r="P108" s="1" t="str">
        <v>20000 - First Up Consultants</v>
      </c>
      <c r="Q108" s="27" t="str">
        <v>Decrease</v>
      </c>
      <c r="R108" s="27" t="str">
        <v>Yes</v>
      </c>
      <c r="T108" s="61" t="str">
        <v>40</v>
      </c>
      <c r="U108" s="61" t="str">
        <v/>
      </c>
      <c r="V108" s="61" t="str">
        <v/>
      </c>
      <c r="W108" s="61" t="str">
        <v/>
      </c>
      <c r="X108" s="61" t="str">
        <v/>
      </c>
      <c r="Y108" s="61" t="str">
        <v/>
      </c>
      <c r="Z108" s="61" t="str">
        <v/>
      </c>
      <c r="AA108" s="61" t="str">
        <v/>
      </c>
      <c r="AB108" s="61" t="str">
        <v/>
      </c>
      <c r="AC108" s="61" t="str">
        <v/>
      </c>
      <c r="AD108" s="61" t="str">
        <v/>
      </c>
      <c r="AE108" s="61" t="str">
        <v/>
      </c>
      <c r="AF108" s="61" t="str">
        <v/>
      </c>
      <c r="AG108" s="61" t="str">
        <v/>
      </c>
      <c r="AH108" s="61" t="str">
        <v/>
      </c>
    </row>
    <row r="109" spans="2:34" x14ac:dyDescent="0.45">
      <c r="B109" s="1" t="str">
        <v>30000</v>
      </c>
      <c r="C109" s="1" t="str">
        <v>Graphic Design Institute</v>
      </c>
      <c r="D109" s="1" t="str">
        <v>108101</v>
      </c>
      <c r="E109" s="71" t="str">
        <v>2023-07-14</v>
      </c>
      <c r="F109" s="71" t="str">
        <v>2023-07-14</v>
      </c>
      <c r="G109" s="71" t="str">
        <v>2023-07-14</v>
      </c>
      <c r="H109" s="61">
        <v>-305.8</v>
      </c>
      <c r="I109" s="61">
        <v>305.8</v>
      </c>
      <c r="J109" s="61">
        <v>0</v>
      </c>
      <c r="K109" s="1">
        <v>6</v>
      </c>
      <c r="L109" s="65">
        <v>901</v>
      </c>
      <c r="M109" s="24" t="str">
        <v>Over 150 days</v>
      </c>
      <c r="N109" s="62">
        <v>0</v>
      </c>
      <c r="O109" s="62">
        <v>0</v>
      </c>
      <c r="P109" s="1" t="str">
        <v>30000 - Graphic Design Institute</v>
      </c>
      <c r="Q109" s="27" t="str">
        <v>Decrease</v>
      </c>
      <c r="R109" s="27" t="str">
        <v>Yes</v>
      </c>
      <c r="T109" s="61" t="str">
        <v>30</v>
      </c>
      <c r="U109" s="61" t="str">
        <v/>
      </c>
      <c r="V109" s="61" t="str">
        <v/>
      </c>
      <c r="W109" s="61" t="str">
        <v/>
      </c>
      <c r="X109" s="61" t="str">
        <v/>
      </c>
      <c r="Y109" s="61" t="str">
        <v/>
      </c>
      <c r="Z109" s="61" t="str">
        <v/>
      </c>
      <c r="AA109" s="61" t="str">
        <v/>
      </c>
      <c r="AB109" s="61" t="str">
        <v/>
      </c>
      <c r="AC109" s="61" t="str">
        <v/>
      </c>
      <c r="AD109" s="61" t="str">
        <v/>
      </c>
      <c r="AE109" s="61" t="str">
        <v/>
      </c>
      <c r="AF109" s="61" t="str">
        <v/>
      </c>
      <c r="AG109" s="61" t="str">
        <v/>
      </c>
      <c r="AH109" s="61" t="str">
        <v/>
      </c>
    </row>
    <row r="110" spans="2:34" x14ac:dyDescent="0.45">
      <c r="B110" s="1" t="str">
        <v>40000</v>
      </c>
      <c r="C110" s="1" t="str">
        <v>Wide World Importers</v>
      </c>
      <c r="D110" s="1" t="str">
        <v>108102</v>
      </c>
      <c r="E110" s="71" t="str">
        <v>2023-07-14</v>
      </c>
      <c r="F110" s="71" t="str">
        <v>2023-07-14</v>
      </c>
      <c r="G110" s="71" t="str">
        <v>2023-07-14</v>
      </c>
      <c r="H110" s="61">
        <v>-6188</v>
      </c>
      <c r="I110" s="61">
        <v>6188</v>
      </c>
      <c r="J110" s="61">
        <v>0</v>
      </c>
      <c r="K110" s="1">
        <v>5</v>
      </c>
      <c r="L110" s="65">
        <v>901</v>
      </c>
      <c r="M110" s="24" t="str">
        <v>Over 150 days</v>
      </c>
      <c r="N110" s="62">
        <v>0</v>
      </c>
      <c r="O110" s="62">
        <v>0</v>
      </c>
      <c r="P110" s="1" t="str">
        <v>40000 - Wide World Importers</v>
      </c>
      <c r="Q110" s="27" t="str">
        <v>Decrease</v>
      </c>
      <c r="R110" s="27" t="str">
        <v>Yes</v>
      </c>
      <c r="T110" s="61" t="str">
        <v>40</v>
      </c>
      <c r="U110" s="61" t="str">
        <v>HOME</v>
      </c>
      <c r="V110" s="61" t="str">
        <v/>
      </c>
      <c r="W110" s="61" t="str">
        <v/>
      </c>
      <c r="X110" s="61" t="str">
        <v/>
      </c>
      <c r="Y110" s="61" t="str">
        <v/>
      </c>
      <c r="Z110" s="61" t="str">
        <v/>
      </c>
      <c r="AA110" s="61" t="str">
        <v/>
      </c>
      <c r="AB110" s="61" t="str">
        <v/>
      </c>
      <c r="AC110" s="61" t="str">
        <v/>
      </c>
      <c r="AD110" s="61" t="str">
        <v/>
      </c>
      <c r="AE110" s="61" t="str">
        <v/>
      </c>
      <c r="AF110" s="61" t="str">
        <v/>
      </c>
      <c r="AG110" s="61" t="str">
        <v/>
      </c>
      <c r="AH110" s="61" t="str">
        <v/>
      </c>
    </row>
    <row r="111" spans="2:34" x14ac:dyDescent="0.45">
      <c r="B111" s="1" t="str">
        <v>40000</v>
      </c>
      <c r="C111" s="1" t="str">
        <v>Wide World Importers</v>
      </c>
      <c r="D111" s="1" t="str">
        <v>108103</v>
      </c>
      <c r="E111" s="71" t="str">
        <v>2023-07-15</v>
      </c>
      <c r="F111" s="71" t="str">
        <v>2023-07-15</v>
      </c>
      <c r="G111" s="71" t="str">
        <v>2023-07-15</v>
      </c>
      <c r="H111" s="61">
        <v>-487.5</v>
      </c>
      <c r="I111" s="61">
        <v>487.5</v>
      </c>
      <c r="J111" s="61">
        <v>0</v>
      </c>
      <c r="K111" s="1">
        <v>5</v>
      </c>
      <c r="L111" s="65">
        <v>900</v>
      </c>
      <c r="M111" s="24" t="str">
        <v>Over 150 days</v>
      </c>
      <c r="N111" s="62">
        <v>0</v>
      </c>
      <c r="O111" s="62">
        <v>0</v>
      </c>
      <c r="P111" s="1" t="str">
        <v>40000 - Wide World Importers</v>
      </c>
      <c r="Q111" s="27" t="str">
        <v>Decrease</v>
      </c>
      <c r="R111" s="27" t="str">
        <v>Yes</v>
      </c>
      <c r="T111" s="61" t="str">
        <v>40</v>
      </c>
      <c r="U111" s="61" t="str">
        <v>HOME</v>
      </c>
      <c r="V111" s="61" t="str">
        <v/>
      </c>
      <c r="W111" s="61" t="str">
        <v/>
      </c>
      <c r="X111" s="61" t="str">
        <v/>
      </c>
      <c r="Y111" s="61" t="str">
        <v/>
      </c>
      <c r="Z111" s="61" t="str">
        <v/>
      </c>
      <c r="AA111" s="61" t="str">
        <v/>
      </c>
      <c r="AB111" s="61" t="str">
        <v/>
      </c>
      <c r="AC111" s="61" t="str">
        <v/>
      </c>
      <c r="AD111" s="61" t="str">
        <v/>
      </c>
      <c r="AE111" s="61" t="str">
        <v/>
      </c>
      <c r="AF111" s="61" t="str">
        <v/>
      </c>
      <c r="AG111" s="61" t="str">
        <v/>
      </c>
      <c r="AH111" s="61" t="str">
        <v/>
      </c>
    </row>
    <row r="112" spans="2:34" x14ac:dyDescent="0.45">
      <c r="B112" s="1" t="str">
        <v>30000</v>
      </c>
      <c r="C112" s="1" t="str">
        <v>Graphic Design Institute</v>
      </c>
      <c r="D112" s="1" t="str">
        <v>108104</v>
      </c>
      <c r="E112" s="71" t="str">
        <v>2023-07-15</v>
      </c>
      <c r="F112" s="71" t="str">
        <v>2023-07-15</v>
      </c>
      <c r="G112" s="71" t="str">
        <v>2023-07-15</v>
      </c>
      <c r="H112" s="61">
        <v>-480.5</v>
      </c>
      <c r="I112" s="61">
        <v>480.5</v>
      </c>
      <c r="J112" s="61">
        <v>0</v>
      </c>
      <c r="K112" s="1">
        <v>6</v>
      </c>
      <c r="L112" s="65">
        <v>900</v>
      </c>
      <c r="M112" s="24" t="str">
        <v>Over 150 days</v>
      </c>
      <c r="N112" s="62">
        <v>0</v>
      </c>
      <c r="O112" s="62">
        <v>0</v>
      </c>
      <c r="P112" s="1" t="str">
        <v>30000 - Graphic Design Institute</v>
      </c>
      <c r="Q112" s="27" t="str">
        <v>Decrease</v>
      </c>
      <c r="R112" s="27" t="str">
        <v>Yes</v>
      </c>
      <c r="T112" s="61" t="str">
        <v>30</v>
      </c>
      <c r="U112" s="61" t="str">
        <v/>
      </c>
      <c r="V112" s="61" t="str">
        <v/>
      </c>
      <c r="W112" s="61" t="str">
        <v/>
      </c>
      <c r="X112" s="61" t="str">
        <v/>
      </c>
      <c r="Y112" s="61" t="str">
        <v/>
      </c>
      <c r="Z112" s="61" t="str">
        <v/>
      </c>
      <c r="AA112" s="61" t="str">
        <v/>
      </c>
      <c r="AB112" s="61" t="str">
        <v/>
      </c>
      <c r="AC112" s="61" t="str">
        <v/>
      </c>
      <c r="AD112" s="61" t="str">
        <v/>
      </c>
      <c r="AE112" s="61" t="str">
        <v/>
      </c>
      <c r="AF112" s="61" t="str">
        <v/>
      </c>
      <c r="AG112" s="61" t="str">
        <v/>
      </c>
      <c r="AH112" s="61" t="str">
        <v/>
      </c>
    </row>
    <row r="113" spans="2:34" x14ac:dyDescent="0.45">
      <c r="B113" s="1" t="str">
        <v>30000</v>
      </c>
      <c r="C113" s="1" t="str">
        <v>Graphic Design Institute</v>
      </c>
      <c r="D113" s="1" t="str">
        <v>108105</v>
      </c>
      <c r="E113" s="71" t="str">
        <v>2023-07-16</v>
      </c>
      <c r="F113" s="71" t="str">
        <v>2023-07-16</v>
      </c>
      <c r="G113" s="71" t="str">
        <v>2023-07-16</v>
      </c>
      <c r="H113" s="61">
        <v>-1536.5</v>
      </c>
      <c r="I113" s="61">
        <v>1536.5</v>
      </c>
      <c r="J113" s="61">
        <v>0</v>
      </c>
      <c r="K113" s="1">
        <v>6</v>
      </c>
      <c r="L113" s="65">
        <v>899</v>
      </c>
      <c r="M113" s="24" t="str">
        <v>Over 150 days</v>
      </c>
      <c r="N113" s="62">
        <v>0</v>
      </c>
      <c r="O113" s="62">
        <v>0</v>
      </c>
      <c r="P113" s="1" t="str">
        <v>30000 - Graphic Design Institute</v>
      </c>
      <c r="Q113" s="27" t="str">
        <v>Decrease</v>
      </c>
      <c r="R113" s="27" t="str">
        <v>Yes</v>
      </c>
      <c r="T113" s="61" t="str">
        <v>30</v>
      </c>
      <c r="U113" s="61" t="str">
        <v/>
      </c>
      <c r="V113" s="61" t="str">
        <v/>
      </c>
      <c r="W113" s="61" t="str">
        <v/>
      </c>
      <c r="X113" s="61" t="str">
        <v/>
      </c>
      <c r="Y113" s="61" t="str">
        <v/>
      </c>
      <c r="Z113" s="61" t="str">
        <v/>
      </c>
      <c r="AA113" s="61" t="str">
        <v/>
      </c>
      <c r="AB113" s="61" t="str">
        <v/>
      </c>
      <c r="AC113" s="61" t="str">
        <v/>
      </c>
      <c r="AD113" s="61" t="str">
        <v/>
      </c>
      <c r="AE113" s="61" t="str">
        <v/>
      </c>
      <c r="AF113" s="61" t="str">
        <v/>
      </c>
      <c r="AG113" s="61" t="str">
        <v/>
      </c>
      <c r="AH113" s="61" t="str">
        <v/>
      </c>
    </row>
    <row r="114" spans="2:34" x14ac:dyDescent="0.45">
      <c r="B114" s="1" t="str">
        <v>20000</v>
      </c>
      <c r="C114" s="1" t="str">
        <v>First Up Consultants</v>
      </c>
      <c r="D114" s="1" t="str">
        <v>108106</v>
      </c>
      <c r="E114" s="71" t="str">
        <v>2023-08-08</v>
      </c>
      <c r="F114" s="71" t="str">
        <v>2023-08-08</v>
      </c>
      <c r="G114" s="71" t="str">
        <v>2023-08-08</v>
      </c>
      <c r="H114" s="61">
        <v>-1208.25</v>
      </c>
      <c r="I114" s="61">
        <v>1208.25</v>
      </c>
      <c r="J114" s="61">
        <v>0</v>
      </c>
      <c r="K114" s="1">
        <v>4</v>
      </c>
      <c r="L114" s="65">
        <v>876</v>
      </c>
      <c r="M114" s="24" t="str">
        <v>Over 150 days</v>
      </c>
      <c r="N114" s="62">
        <v>0</v>
      </c>
      <c r="O114" s="62">
        <v>0</v>
      </c>
      <c r="P114" s="1" t="str">
        <v>20000 - First Up Consultants</v>
      </c>
      <c r="Q114" s="27" t="str">
        <v>Decrease</v>
      </c>
      <c r="R114" s="27" t="str">
        <v>Yes</v>
      </c>
      <c r="T114" s="61" t="str">
        <v>40</v>
      </c>
      <c r="U114" s="61" t="str">
        <v/>
      </c>
      <c r="V114" s="61" t="str">
        <v/>
      </c>
      <c r="W114" s="61" t="str">
        <v/>
      </c>
      <c r="X114" s="61" t="str">
        <v/>
      </c>
      <c r="Y114" s="61" t="str">
        <v/>
      </c>
      <c r="Z114" s="61" t="str">
        <v/>
      </c>
      <c r="AA114" s="61" t="str">
        <v/>
      </c>
      <c r="AB114" s="61" t="str">
        <v/>
      </c>
      <c r="AC114" s="61" t="str">
        <v/>
      </c>
      <c r="AD114" s="61" t="str">
        <v/>
      </c>
      <c r="AE114" s="61" t="str">
        <v/>
      </c>
      <c r="AF114" s="61" t="str">
        <v/>
      </c>
      <c r="AG114" s="61" t="str">
        <v/>
      </c>
      <c r="AH114" s="61" t="str">
        <v/>
      </c>
    </row>
    <row r="115" spans="2:34" x14ac:dyDescent="0.45">
      <c r="B115" s="1" t="str">
        <v>40000</v>
      </c>
      <c r="C115" s="1" t="str">
        <v>Wide World Importers</v>
      </c>
      <c r="D115" s="1" t="str">
        <v>108107</v>
      </c>
      <c r="E115" s="71" t="str">
        <v>2023-08-08</v>
      </c>
      <c r="F115" s="71" t="str">
        <v>2023-08-08</v>
      </c>
      <c r="G115" s="71" t="str">
        <v>2023-08-08</v>
      </c>
      <c r="H115" s="61">
        <v>-2460</v>
      </c>
      <c r="I115" s="61">
        <v>2460</v>
      </c>
      <c r="J115" s="61">
        <v>0</v>
      </c>
      <c r="K115" s="1">
        <v>5</v>
      </c>
      <c r="L115" s="65">
        <v>876</v>
      </c>
      <c r="M115" s="24" t="str">
        <v>Over 150 days</v>
      </c>
      <c r="N115" s="62">
        <v>0</v>
      </c>
      <c r="O115" s="62">
        <v>0</v>
      </c>
      <c r="P115" s="1" t="str">
        <v>40000 - Wide World Importers</v>
      </c>
      <c r="Q115" s="27" t="str">
        <v>Decrease</v>
      </c>
      <c r="R115" s="27" t="str">
        <v>Yes</v>
      </c>
      <c r="T115" s="61" t="str">
        <v>40</v>
      </c>
      <c r="U115" s="61" t="str">
        <v>HOME</v>
      </c>
      <c r="V115" s="61" t="str">
        <v/>
      </c>
      <c r="W115" s="61" t="str">
        <v/>
      </c>
      <c r="X115" s="61" t="str">
        <v/>
      </c>
      <c r="Y115" s="61" t="str">
        <v/>
      </c>
      <c r="Z115" s="61" t="str">
        <v/>
      </c>
      <c r="AA115" s="61" t="str">
        <v/>
      </c>
      <c r="AB115" s="61" t="str">
        <v/>
      </c>
      <c r="AC115" s="61" t="str">
        <v/>
      </c>
      <c r="AD115" s="61" t="str">
        <v/>
      </c>
      <c r="AE115" s="61" t="str">
        <v/>
      </c>
      <c r="AF115" s="61" t="str">
        <v/>
      </c>
      <c r="AG115" s="61" t="str">
        <v/>
      </c>
      <c r="AH115" s="61" t="str">
        <v/>
      </c>
    </row>
    <row r="116" spans="2:34" x14ac:dyDescent="0.45">
      <c r="B116" s="1" t="str">
        <v>30000</v>
      </c>
      <c r="C116" s="1" t="str">
        <v>Graphic Design Institute</v>
      </c>
      <c r="D116" s="1" t="str">
        <v>108108</v>
      </c>
      <c r="E116" s="71" t="str">
        <v>2023-08-09</v>
      </c>
      <c r="F116" s="71" t="str">
        <v>2023-08-09</v>
      </c>
      <c r="G116" s="71" t="str">
        <v>2023-08-09</v>
      </c>
      <c r="H116" s="61">
        <v>-576.6</v>
      </c>
      <c r="I116" s="61">
        <v>576.6</v>
      </c>
      <c r="J116" s="61">
        <v>0</v>
      </c>
      <c r="K116" s="1">
        <v>6</v>
      </c>
      <c r="L116" s="65">
        <v>875</v>
      </c>
      <c r="M116" s="24" t="str">
        <v>Over 150 days</v>
      </c>
      <c r="N116" s="62">
        <v>0</v>
      </c>
      <c r="O116" s="62">
        <v>0</v>
      </c>
      <c r="P116" s="1" t="str">
        <v>30000 - Graphic Design Institute</v>
      </c>
      <c r="Q116" s="27" t="str">
        <v>Decrease</v>
      </c>
      <c r="R116" s="27" t="str">
        <v>Yes</v>
      </c>
      <c r="T116" s="61" t="str">
        <v>30</v>
      </c>
      <c r="U116" s="61" t="str">
        <v/>
      </c>
      <c r="V116" s="61" t="str">
        <v/>
      </c>
      <c r="W116" s="61" t="str">
        <v/>
      </c>
      <c r="X116" s="61" t="str">
        <v/>
      </c>
      <c r="Y116" s="61" t="str">
        <v/>
      </c>
      <c r="Z116" s="61" t="str">
        <v/>
      </c>
      <c r="AA116" s="61" t="str">
        <v/>
      </c>
      <c r="AB116" s="61" t="str">
        <v/>
      </c>
      <c r="AC116" s="61" t="str">
        <v/>
      </c>
      <c r="AD116" s="61" t="str">
        <v/>
      </c>
      <c r="AE116" s="61" t="str">
        <v/>
      </c>
      <c r="AF116" s="61" t="str">
        <v/>
      </c>
      <c r="AG116" s="61" t="str">
        <v/>
      </c>
      <c r="AH116" s="61" t="str">
        <v/>
      </c>
    </row>
    <row r="117" spans="2:34" x14ac:dyDescent="0.45">
      <c r="B117" s="1" t="str">
        <v>20000</v>
      </c>
      <c r="C117" s="1" t="str">
        <v>First Up Consultants</v>
      </c>
      <c r="D117" s="1" t="str">
        <v>108109</v>
      </c>
      <c r="E117" s="71" t="str">
        <v>2023-08-10</v>
      </c>
      <c r="F117" s="71" t="str">
        <v>2023-08-10</v>
      </c>
      <c r="G117" s="71" t="str">
        <v>2023-08-10</v>
      </c>
      <c r="H117" s="61">
        <v>-961</v>
      </c>
      <c r="I117" s="61">
        <v>961</v>
      </c>
      <c r="J117" s="61">
        <v>0</v>
      </c>
      <c r="K117" s="1">
        <v>4</v>
      </c>
      <c r="L117" s="65">
        <v>874</v>
      </c>
      <c r="M117" s="24" t="str">
        <v>Over 150 days</v>
      </c>
      <c r="N117" s="62">
        <v>0</v>
      </c>
      <c r="O117" s="62">
        <v>0</v>
      </c>
      <c r="P117" s="1" t="str">
        <v>20000 - First Up Consultants</v>
      </c>
      <c r="Q117" s="27" t="str">
        <v>Decrease</v>
      </c>
      <c r="R117" s="27" t="str">
        <v>Yes</v>
      </c>
      <c r="T117" s="61" t="str">
        <v>40</v>
      </c>
      <c r="U117" s="61" t="str">
        <v/>
      </c>
      <c r="V117" s="61" t="str">
        <v/>
      </c>
      <c r="W117" s="61" t="str">
        <v/>
      </c>
      <c r="X117" s="61" t="str">
        <v/>
      </c>
      <c r="Y117" s="61" t="str">
        <v/>
      </c>
      <c r="Z117" s="61" t="str">
        <v/>
      </c>
      <c r="AA117" s="61" t="str">
        <v/>
      </c>
      <c r="AB117" s="61" t="str">
        <v/>
      </c>
      <c r="AC117" s="61" t="str">
        <v/>
      </c>
      <c r="AD117" s="61" t="str">
        <v/>
      </c>
      <c r="AE117" s="61" t="str">
        <v/>
      </c>
      <c r="AF117" s="61" t="str">
        <v/>
      </c>
      <c r="AG117" s="61" t="str">
        <v/>
      </c>
      <c r="AH117" s="61" t="str">
        <v/>
      </c>
    </row>
    <row r="118" spans="2:34" x14ac:dyDescent="0.45">
      <c r="B118" s="1" t="str">
        <v>50000</v>
      </c>
      <c r="C118" s="1" t="str">
        <v>Nod Publishers</v>
      </c>
      <c r="D118" s="1" t="str">
        <v>108110</v>
      </c>
      <c r="E118" s="71" t="str">
        <v>2023-08-11</v>
      </c>
      <c r="F118" s="71" t="str">
        <v>2023-08-11</v>
      </c>
      <c r="G118" s="71" t="str">
        <v>2023-08-11</v>
      </c>
      <c r="H118" s="61">
        <v>-1455.5</v>
      </c>
      <c r="I118" s="61">
        <v>1455.5</v>
      </c>
      <c r="J118" s="61">
        <v>0</v>
      </c>
      <c r="K118" s="1">
        <v>4</v>
      </c>
      <c r="L118" s="65">
        <v>873</v>
      </c>
      <c r="M118" s="24" t="str">
        <v>Over 150 days</v>
      </c>
      <c r="N118" s="62">
        <v>0</v>
      </c>
      <c r="O118" s="62">
        <v>0</v>
      </c>
      <c r="P118" s="1" t="str">
        <v>50000 - Nod Publishers</v>
      </c>
      <c r="Q118" s="27" t="str">
        <v>Decrease</v>
      </c>
      <c r="R118" s="27" t="str">
        <v>Yes</v>
      </c>
      <c r="T118" s="61" t="str">
        <v>40</v>
      </c>
      <c r="U118" s="61" t="str">
        <v/>
      </c>
      <c r="V118" s="61" t="str">
        <v/>
      </c>
      <c r="W118" s="61" t="str">
        <v/>
      </c>
      <c r="X118" s="61" t="str">
        <v/>
      </c>
      <c r="Y118" s="61" t="str">
        <v/>
      </c>
      <c r="Z118" s="61" t="str">
        <v/>
      </c>
      <c r="AA118" s="61" t="str">
        <v/>
      </c>
      <c r="AB118" s="61" t="str">
        <v/>
      </c>
      <c r="AC118" s="61" t="str">
        <v/>
      </c>
      <c r="AD118" s="61" t="str">
        <v/>
      </c>
      <c r="AE118" s="61" t="str">
        <v/>
      </c>
      <c r="AF118" s="61" t="str">
        <v/>
      </c>
      <c r="AG118" s="61" t="str">
        <v/>
      </c>
      <c r="AH118" s="61" t="str">
        <v/>
      </c>
    </row>
    <row r="119" spans="2:34" x14ac:dyDescent="0.45">
      <c r="B119" s="1" t="str">
        <v>10000</v>
      </c>
      <c r="C119" s="1" t="str">
        <v>Fabrikam, Inc.</v>
      </c>
      <c r="D119" s="1" t="str">
        <v>108111</v>
      </c>
      <c r="E119" s="71" t="str">
        <v>2023-08-11</v>
      </c>
      <c r="F119" s="71" t="str">
        <v>2023-08-11</v>
      </c>
      <c r="G119" s="71" t="str">
        <v>2023-08-11</v>
      </c>
      <c r="H119" s="61">
        <v>-877.5</v>
      </c>
      <c r="I119" s="61">
        <v>877.5</v>
      </c>
      <c r="J119" s="61">
        <v>0</v>
      </c>
      <c r="K119" s="1">
        <v>3</v>
      </c>
      <c r="L119" s="65">
        <v>873</v>
      </c>
      <c r="M119" s="24" t="str">
        <v>Over 150 days</v>
      </c>
      <c r="N119" s="62">
        <v>0</v>
      </c>
      <c r="O119" s="62">
        <v>0</v>
      </c>
      <c r="P119" s="1" t="str">
        <v>10000 - Fabrikam, Inc.</v>
      </c>
      <c r="Q119" s="27" t="str">
        <v>Decrease</v>
      </c>
      <c r="R119" s="27" t="str">
        <v>Yes</v>
      </c>
      <c r="T119" s="61" t="str">
        <v>70</v>
      </c>
      <c r="U119" s="61" t="str">
        <v>INDUSTRIAL</v>
      </c>
      <c r="V119" s="61" t="str">
        <v/>
      </c>
      <c r="W119" s="61" t="str">
        <v/>
      </c>
      <c r="X119" s="61" t="str">
        <v/>
      </c>
      <c r="Y119" s="61" t="str">
        <v>SUMMER</v>
      </c>
      <c r="Z119" s="61" t="str">
        <v/>
      </c>
      <c r="AA119" s="61" t="str">
        <v/>
      </c>
      <c r="AB119" s="61" t="str">
        <v/>
      </c>
      <c r="AC119" s="61" t="str">
        <v/>
      </c>
      <c r="AD119" s="61" t="str">
        <v/>
      </c>
      <c r="AE119" s="61" t="str">
        <v/>
      </c>
      <c r="AF119" s="61" t="str">
        <v/>
      </c>
      <c r="AG119" s="61" t="str">
        <v/>
      </c>
      <c r="AH119" s="61" t="str">
        <v/>
      </c>
    </row>
    <row r="120" spans="2:34" x14ac:dyDescent="0.45">
      <c r="B120" s="1" t="str">
        <v>50000</v>
      </c>
      <c r="C120" s="1" t="str">
        <v>Nod Publishers</v>
      </c>
      <c r="D120" s="1" t="str">
        <v>108112</v>
      </c>
      <c r="E120" s="71" t="str">
        <v>2023-08-12</v>
      </c>
      <c r="F120" s="71" t="str">
        <v>2023-08-12</v>
      </c>
      <c r="G120" s="71" t="str">
        <v>2023-08-12</v>
      </c>
      <c r="H120" s="61">
        <v>-6965.75</v>
      </c>
      <c r="I120" s="61">
        <v>6965.75</v>
      </c>
      <c r="J120" s="61">
        <v>0</v>
      </c>
      <c r="K120" s="1">
        <v>4</v>
      </c>
      <c r="L120" s="65">
        <v>872</v>
      </c>
      <c r="M120" s="24" t="str">
        <v>Over 150 days</v>
      </c>
      <c r="N120" s="62">
        <v>0</v>
      </c>
      <c r="O120" s="62">
        <v>0</v>
      </c>
      <c r="P120" s="1" t="str">
        <v>50000 - Nod Publishers</v>
      </c>
      <c r="Q120" s="27" t="str">
        <v>Decrease</v>
      </c>
      <c r="R120" s="27" t="str">
        <v>Yes</v>
      </c>
      <c r="T120" s="61" t="str">
        <v>40</v>
      </c>
      <c r="U120" s="61" t="str">
        <v/>
      </c>
      <c r="V120" s="61" t="str">
        <v/>
      </c>
      <c r="W120" s="61" t="str">
        <v/>
      </c>
      <c r="X120" s="61" t="str">
        <v/>
      </c>
      <c r="Y120" s="61" t="str">
        <v/>
      </c>
      <c r="Z120" s="61" t="str">
        <v/>
      </c>
      <c r="AA120" s="61" t="str">
        <v/>
      </c>
      <c r="AB120" s="61" t="str">
        <v/>
      </c>
      <c r="AC120" s="61" t="str">
        <v/>
      </c>
      <c r="AD120" s="61" t="str">
        <v/>
      </c>
      <c r="AE120" s="61" t="str">
        <v/>
      </c>
      <c r="AF120" s="61" t="str">
        <v/>
      </c>
      <c r="AG120" s="61" t="str">
        <v/>
      </c>
      <c r="AH120" s="61" t="str">
        <v/>
      </c>
    </row>
    <row r="121" spans="2:34" x14ac:dyDescent="0.45">
      <c r="B121" s="1" t="str">
        <v>20000</v>
      </c>
      <c r="C121" s="1" t="str">
        <v>First Up Consultants</v>
      </c>
      <c r="D121" s="1" t="str">
        <v>108113</v>
      </c>
      <c r="E121" s="71" t="str">
        <v>2023-08-13</v>
      </c>
      <c r="F121" s="71" t="str">
        <v>2023-08-13</v>
      </c>
      <c r="G121" s="71" t="str">
        <v>2023-08-13</v>
      </c>
      <c r="H121" s="61">
        <v>-853.13</v>
      </c>
      <c r="I121" s="61">
        <v>853.13</v>
      </c>
      <c r="J121" s="61">
        <v>0</v>
      </c>
      <c r="K121" s="1">
        <v>4</v>
      </c>
      <c r="L121" s="65">
        <v>871</v>
      </c>
      <c r="M121" s="24" t="str">
        <v>Over 150 days</v>
      </c>
      <c r="N121" s="62">
        <v>0</v>
      </c>
      <c r="O121" s="62">
        <v>0</v>
      </c>
      <c r="P121" s="1" t="str">
        <v>20000 - First Up Consultants</v>
      </c>
      <c r="Q121" s="27" t="str">
        <v>Decrease</v>
      </c>
      <c r="R121" s="27" t="str">
        <v>Yes</v>
      </c>
      <c r="T121" s="61" t="str">
        <v>40</v>
      </c>
      <c r="U121" s="61" t="str">
        <v/>
      </c>
      <c r="V121" s="61" t="str">
        <v/>
      </c>
      <c r="W121" s="61" t="str">
        <v/>
      </c>
      <c r="X121" s="61" t="str">
        <v/>
      </c>
      <c r="Y121" s="61" t="str">
        <v/>
      </c>
      <c r="Z121" s="61" t="str">
        <v/>
      </c>
      <c r="AA121" s="61" t="str">
        <v/>
      </c>
      <c r="AB121" s="61" t="str">
        <v/>
      </c>
      <c r="AC121" s="61" t="str">
        <v/>
      </c>
      <c r="AD121" s="61" t="str">
        <v/>
      </c>
      <c r="AE121" s="61" t="str">
        <v/>
      </c>
      <c r="AF121" s="61" t="str">
        <v/>
      </c>
      <c r="AG121" s="61" t="str">
        <v/>
      </c>
      <c r="AH121" s="61" t="str">
        <v/>
      </c>
    </row>
    <row r="122" spans="2:34" x14ac:dyDescent="0.45">
      <c r="B122" s="1" t="str">
        <v>30000</v>
      </c>
      <c r="C122" s="1" t="str">
        <v>Graphic Design Institute</v>
      </c>
      <c r="D122" s="1" t="str">
        <v>108114</v>
      </c>
      <c r="E122" s="71" t="str">
        <v>2023-08-14</v>
      </c>
      <c r="F122" s="71" t="str">
        <v>2023-08-14</v>
      </c>
      <c r="G122" s="71" t="str">
        <v>2023-08-14</v>
      </c>
      <c r="H122" s="61">
        <v>-278</v>
      </c>
      <c r="I122" s="61">
        <v>278</v>
      </c>
      <c r="J122" s="61">
        <v>0</v>
      </c>
      <c r="K122" s="1">
        <v>6</v>
      </c>
      <c r="L122" s="65">
        <v>870</v>
      </c>
      <c r="M122" s="24" t="str">
        <v>Over 150 days</v>
      </c>
      <c r="N122" s="62">
        <v>0</v>
      </c>
      <c r="O122" s="62">
        <v>0</v>
      </c>
      <c r="P122" s="1" t="str">
        <v>30000 - Graphic Design Institute</v>
      </c>
      <c r="Q122" s="27" t="str">
        <v>Decrease</v>
      </c>
      <c r="R122" s="27" t="str">
        <v>Yes</v>
      </c>
      <c r="T122" s="61" t="str">
        <v>30</v>
      </c>
      <c r="U122" s="61" t="str">
        <v/>
      </c>
      <c r="V122" s="61" t="str">
        <v/>
      </c>
      <c r="W122" s="61" t="str">
        <v/>
      </c>
      <c r="X122" s="61" t="str">
        <v/>
      </c>
      <c r="Y122" s="61" t="str">
        <v/>
      </c>
      <c r="Z122" s="61" t="str">
        <v/>
      </c>
      <c r="AA122" s="61" t="str">
        <v/>
      </c>
      <c r="AB122" s="61" t="str">
        <v/>
      </c>
      <c r="AC122" s="61" t="str">
        <v/>
      </c>
      <c r="AD122" s="61" t="str">
        <v/>
      </c>
      <c r="AE122" s="61" t="str">
        <v/>
      </c>
      <c r="AF122" s="61" t="str">
        <v/>
      </c>
      <c r="AG122" s="61" t="str">
        <v/>
      </c>
      <c r="AH122" s="61" t="str">
        <v/>
      </c>
    </row>
    <row r="123" spans="2:34" x14ac:dyDescent="0.45">
      <c r="B123" s="1" t="str">
        <v>40000</v>
      </c>
      <c r="C123" s="1" t="str">
        <v>Wide World Importers</v>
      </c>
      <c r="D123" s="1" t="str">
        <v>108115</v>
      </c>
      <c r="E123" s="71" t="str">
        <v>2023-08-14</v>
      </c>
      <c r="F123" s="71" t="str">
        <v>2023-08-14</v>
      </c>
      <c r="G123" s="71" t="str">
        <v>2023-08-14</v>
      </c>
      <c r="H123" s="61">
        <v>-7956</v>
      </c>
      <c r="I123" s="61">
        <v>7956</v>
      </c>
      <c r="J123" s="61">
        <v>0</v>
      </c>
      <c r="K123" s="1">
        <v>5</v>
      </c>
      <c r="L123" s="65">
        <v>870</v>
      </c>
      <c r="M123" s="24" t="str">
        <v>Over 150 days</v>
      </c>
      <c r="N123" s="62">
        <v>0</v>
      </c>
      <c r="O123" s="62">
        <v>0</v>
      </c>
      <c r="P123" s="1" t="str">
        <v>40000 - Wide World Importers</v>
      </c>
      <c r="Q123" s="27" t="str">
        <v>Decrease</v>
      </c>
      <c r="R123" s="27" t="str">
        <v>Yes</v>
      </c>
      <c r="T123" s="61" t="str">
        <v>40</v>
      </c>
      <c r="U123" s="61" t="str">
        <v>HOME</v>
      </c>
      <c r="V123" s="61" t="str">
        <v/>
      </c>
      <c r="W123" s="61" t="str">
        <v/>
      </c>
      <c r="X123" s="61" t="str">
        <v/>
      </c>
      <c r="Y123" s="61" t="str">
        <v/>
      </c>
      <c r="Z123" s="61" t="str">
        <v/>
      </c>
      <c r="AA123" s="61" t="str">
        <v/>
      </c>
      <c r="AB123" s="61" t="str">
        <v/>
      </c>
      <c r="AC123" s="61" t="str">
        <v/>
      </c>
      <c r="AD123" s="61" t="str">
        <v/>
      </c>
      <c r="AE123" s="61" t="str">
        <v/>
      </c>
      <c r="AF123" s="61" t="str">
        <v/>
      </c>
      <c r="AG123" s="61" t="str">
        <v/>
      </c>
      <c r="AH123" s="61" t="str">
        <v/>
      </c>
    </row>
    <row r="124" spans="2:34" x14ac:dyDescent="0.45">
      <c r="B124" s="1" t="str">
        <v>40000</v>
      </c>
      <c r="C124" s="1" t="str">
        <v>Wide World Importers</v>
      </c>
      <c r="D124" s="1" t="str">
        <v>108116</v>
      </c>
      <c r="E124" s="71" t="str">
        <v>2023-08-15</v>
      </c>
      <c r="F124" s="71" t="str">
        <v>2023-08-15</v>
      </c>
      <c r="G124" s="71" t="str">
        <v>2023-08-15</v>
      </c>
      <c r="H124" s="61">
        <v>-731.25</v>
      </c>
      <c r="I124" s="61">
        <v>731.25</v>
      </c>
      <c r="J124" s="61">
        <v>0</v>
      </c>
      <c r="K124" s="1">
        <v>5</v>
      </c>
      <c r="L124" s="65">
        <v>869</v>
      </c>
      <c r="M124" s="24" t="str">
        <v>Over 150 days</v>
      </c>
      <c r="N124" s="62">
        <v>0</v>
      </c>
      <c r="O124" s="62">
        <v>0</v>
      </c>
      <c r="P124" s="1" t="str">
        <v>40000 - Wide World Importers</v>
      </c>
      <c r="Q124" s="27" t="str">
        <v>Decrease</v>
      </c>
      <c r="R124" s="27" t="str">
        <v>Yes</v>
      </c>
      <c r="T124" s="61" t="str">
        <v>40</v>
      </c>
      <c r="U124" s="61" t="str">
        <v>HOME</v>
      </c>
      <c r="V124" s="61" t="str">
        <v/>
      </c>
      <c r="W124" s="61" t="str">
        <v/>
      </c>
      <c r="X124" s="61" t="str">
        <v/>
      </c>
      <c r="Y124" s="61" t="str">
        <v/>
      </c>
      <c r="Z124" s="61" t="str">
        <v/>
      </c>
      <c r="AA124" s="61" t="str">
        <v/>
      </c>
      <c r="AB124" s="61" t="str">
        <v/>
      </c>
      <c r="AC124" s="61" t="str">
        <v/>
      </c>
      <c r="AD124" s="61" t="str">
        <v/>
      </c>
      <c r="AE124" s="61" t="str">
        <v/>
      </c>
      <c r="AF124" s="61" t="str">
        <v/>
      </c>
      <c r="AG124" s="61" t="str">
        <v/>
      </c>
      <c r="AH124" s="61" t="str">
        <v/>
      </c>
    </row>
    <row r="125" spans="2:34" x14ac:dyDescent="0.45">
      <c r="B125" s="1" t="str">
        <v>30000</v>
      </c>
      <c r="C125" s="1" t="str">
        <v>Graphic Design Institute</v>
      </c>
      <c r="D125" s="1" t="str">
        <v>108117</v>
      </c>
      <c r="E125" s="71" t="str">
        <v>2023-08-15</v>
      </c>
      <c r="F125" s="71" t="str">
        <v>2023-08-15</v>
      </c>
      <c r="G125" s="71" t="str">
        <v>2023-08-15</v>
      </c>
      <c r="H125" s="61">
        <v>-672.7</v>
      </c>
      <c r="I125" s="61">
        <v>672.7</v>
      </c>
      <c r="J125" s="61">
        <v>0</v>
      </c>
      <c r="K125" s="1">
        <v>6</v>
      </c>
      <c r="L125" s="65">
        <v>869</v>
      </c>
      <c r="M125" s="24" t="str">
        <v>Over 150 days</v>
      </c>
      <c r="N125" s="62">
        <v>0</v>
      </c>
      <c r="O125" s="62">
        <v>0</v>
      </c>
      <c r="P125" s="1" t="str">
        <v>30000 - Graphic Design Institute</v>
      </c>
      <c r="Q125" s="27" t="str">
        <v>Decrease</v>
      </c>
      <c r="R125" s="27" t="str">
        <v>Yes</v>
      </c>
      <c r="T125" s="61" t="str">
        <v>30</v>
      </c>
      <c r="U125" s="61" t="str">
        <v/>
      </c>
      <c r="V125" s="61" t="str">
        <v/>
      </c>
      <c r="W125" s="61" t="str">
        <v/>
      </c>
      <c r="X125" s="61" t="str">
        <v/>
      </c>
      <c r="Y125" s="61" t="str">
        <v/>
      </c>
      <c r="Z125" s="61" t="str">
        <v/>
      </c>
      <c r="AA125" s="61" t="str">
        <v/>
      </c>
      <c r="AB125" s="61" t="str">
        <v/>
      </c>
      <c r="AC125" s="61" t="str">
        <v/>
      </c>
      <c r="AD125" s="61" t="str">
        <v/>
      </c>
      <c r="AE125" s="61" t="str">
        <v/>
      </c>
      <c r="AF125" s="61" t="str">
        <v/>
      </c>
      <c r="AG125" s="61" t="str">
        <v/>
      </c>
      <c r="AH125" s="61" t="str">
        <v/>
      </c>
    </row>
    <row r="126" spans="2:34" x14ac:dyDescent="0.45">
      <c r="B126" s="1" t="str">
        <v>30000</v>
      </c>
      <c r="C126" s="1" t="str">
        <v>Graphic Design Institute</v>
      </c>
      <c r="D126" s="1" t="str">
        <v>108118</v>
      </c>
      <c r="E126" s="71" t="str">
        <v>2023-08-16</v>
      </c>
      <c r="F126" s="71" t="str">
        <v>2023-08-16</v>
      </c>
      <c r="G126" s="71" t="str">
        <v>2023-08-16</v>
      </c>
      <c r="H126" s="61">
        <v>-1536.5</v>
      </c>
      <c r="I126" s="61">
        <v>1536.5</v>
      </c>
      <c r="J126" s="61">
        <v>0</v>
      </c>
      <c r="K126" s="1">
        <v>6</v>
      </c>
      <c r="L126" s="65">
        <v>868</v>
      </c>
      <c r="M126" s="24" t="str">
        <v>Over 150 days</v>
      </c>
      <c r="N126" s="62">
        <v>0</v>
      </c>
      <c r="O126" s="62">
        <v>0</v>
      </c>
      <c r="P126" s="1" t="str">
        <v>30000 - Graphic Design Institute</v>
      </c>
      <c r="Q126" s="27" t="str">
        <v>Decrease</v>
      </c>
      <c r="R126" s="27" t="str">
        <v>Yes</v>
      </c>
      <c r="T126" s="61" t="str">
        <v>30</v>
      </c>
      <c r="U126" s="61" t="str">
        <v/>
      </c>
      <c r="V126" s="61" t="str">
        <v/>
      </c>
      <c r="W126" s="61" t="str">
        <v/>
      </c>
      <c r="X126" s="61" t="str">
        <v/>
      </c>
      <c r="Y126" s="61" t="str">
        <v/>
      </c>
      <c r="Z126" s="61" t="str">
        <v/>
      </c>
      <c r="AA126" s="61" t="str">
        <v/>
      </c>
      <c r="AB126" s="61" t="str">
        <v/>
      </c>
      <c r="AC126" s="61" t="str">
        <v/>
      </c>
      <c r="AD126" s="61" t="str">
        <v/>
      </c>
      <c r="AE126" s="61" t="str">
        <v/>
      </c>
      <c r="AF126" s="61" t="str">
        <v/>
      </c>
      <c r="AG126" s="61" t="str">
        <v/>
      </c>
      <c r="AH126" s="61" t="str">
        <v/>
      </c>
    </row>
    <row r="127" spans="2:34" x14ac:dyDescent="0.45">
      <c r="B127" s="1" t="str">
        <v>20000</v>
      </c>
      <c r="C127" s="1" t="str">
        <v>First Up Consultants</v>
      </c>
      <c r="D127" s="1" t="str">
        <v>108119</v>
      </c>
      <c r="E127" s="71" t="str">
        <v>2023-09-08</v>
      </c>
      <c r="F127" s="71" t="str">
        <v>2023-09-08</v>
      </c>
      <c r="G127" s="71" t="str">
        <v>2023-09-08</v>
      </c>
      <c r="H127" s="61">
        <v>-968</v>
      </c>
      <c r="I127" s="61">
        <v>968</v>
      </c>
      <c r="J127" s="61">
        <v>0</v>
      </c>
      <c r="K127" s="1">
        <v>4</v>
      </c>
      <c r="L127" s="65">
        <v>845</v>
      </c>
      <c r="M127" s="24" t="str">
        <v>Over 150 days</v>
      </c>
      <c r="N127" s="62">
        <v>0</v>
      </c>
      <c r="O127" s="62">
        <v>0</v>
      </c>
      <c r="P127" s="1" t="str">
        <v>20000 - First Up Consultants</v>
      </c>
      <c r="Q127" s="27" t="str">
        <v>Decrease</v>
      </c>
      <c r="R127" s="27" t="str">
        <v>Yes</v>
      </c>
      <c r="T127" s="61" t="str">
        <v>40</v>
      </c>
      <c r="U127" s="61" t="str">
        <v/>
      </c>
      <c r="V127" s="61" t="str">
        <v/>
      </c>
      <c r="W127" s="61" t="str">
        <v/>
      </c>
      <c r="X127" s="61" t="str">
        <v/>
      </c>
      <c r="Y127" s="61" t="str">
        <v/>
      </c>
      <c r="Z127" s="61" t="str">
        <v/>
      </c>
      <c r="AA127" s="61" t="str">
        <v/>
      </c>
      <c r="AB127" s="61" t="str">
        <v/>
      </c>
      <c r="AC127" s="61" t="str">
        <v/>
      </c>
      <c r="AD127" s="61" t="str">
        <v/>
      </c>
      <c r="AE127" s="61" t="str">
        <v/>
      </c>
      <c r="AF127" s="61" t="str">
        <v/>
      </c>
      <c r="AG127" s="61" t="str">
        <v/>
      </c>
      <c r="AH127" s="61" t="str">
        <v/>
      </c>
    </row>
    <row r="128" spans="2:34" x14ac:dyDescent="0.45">
      <c r="B128" s="1" t="str">
        <v>40000</v>
      </c>
      <c r="C128" s="1" t="str">
        <v>Wide World Importers</v>
      </c>
      <c r="D128" s="1" t="str">
        <v>108120</v>
      </c>
      <c r="E128" s="71" t="str">
        <v>2023-09-08</v>
      </c>
      <c r="F128" s="71" t="str">
        <v>2023-09-08</v>
      </c>
      <c r="G128" s="71" t="str">
        <v>2023-09-08</v>
      </c>
      <c r="H128" s="61">
        <v>-1640</v>
      </c>
      <c r="I128" s="61">
        <v>1640</v>
      </c>
      <c r="J128" s="61">
        <v>0</v>
      </c>
      <c r="K128" s="1">
        <v>5</v>
      </c>
      <c r="L128" s="65">
        <v>845</v>
      </c>
      <c r="M128" s="24" t="str">
        <v>Over 150 days</v>
      </c>
      <c r="N128" s="62">
        <v>0</v>
      </c>
      <c r="O128" s="62">
        <v>0</v>
      </c>
      <c r="P128" s="1" t="str">
        <v>40000 - Wide World Importers</v>
      </c>
      <c r="Q128" s="27" t="str">
        <v>Decrease</v>
      </c>
      <c r="R128" s="27" t="str">
        <v>Yes</v>
      </c>
      <c r="T128" s="61" t="str">
        <v>40</v>
      </c>
      <c r="U128" s="61" t="str">
        <v>HOME</v>
      </c>
      <c r="V128" s="61" t="str">
        <v/>
      </c>
      <c r="W128" s="61" t="str">
        <v/>
      </c>
      <c r="X128" s="61" t="str">
        <v/>
      </c>
      <c r="Y128" s="61" t="str">
        <v/>
      </c>
      <c r="Z128" s="61" t="str">
        <v/>
      </c>
      <c r="AA128" s="61" t="str">
        <v/>
      </c>
      <c r="AB128" s="61" t="str">
        <v/>
      </c>
      <c r="AC128" s="61" t="str">
        <v/>
      </c>
      <c r="AD128" s="61" t="str">
        <v/>
      </c>
      <c r="AE128" s="61" t="str">
        <v/>
      </c>
      <c r="AF128" s="61" t="str">
        <v/>
      </c>
      <c r="AG128" s="61" t="str">
        <v/>
      </c>
      <c r="AH128" s="61" t="str">
        <v/>
      </c>
    </row>
    <row r="129" spans="2:34" x14ac:dyDescent="0.45">
      <c r="B129" s="1" t="str">
        <v>30000</v>
      </c>
      <c r="C129" s="1" t="str">
        <v>Graphic Design Institute</v>
      </c>
      <c r="D129" s="1" t="str">
        <v>108121</v>
      </c>
      <c r="E129" s="71" t="str">
        <v>2023-09-09</v>
      </c>
      <c r="F129" s="71" t="str">
        <v>2023-09-09</v>
      </c>
      <c r="G129" s="71" t="str">
        <v>2023-09-09</v>
      </c>
      <c r="H129" s="61">
        <v>-480.5</v>
      </c>
      <c r="I129" s="61">
        <v>480.5</v>
      </c>
      <c r="J129" s="61">
        <v>0</v>
      </c>
      <c r="K129" s="1">
        <v>6</v>
      </c>
      <c r="L129" s="65">
        <v>844</v>
      </c>
      <c r="M129" s="24" t="str">
        <v>Over 150 days</v>
      </c>
      <c r="N129" s="62">
        <v>0</v>
      </c>
      <c r="O129" s="62">
        <v>0</v>
      </c>
      <c r="P129" s="1" t="str">
        <v>30000 - Graphic Design Institute</v>
      </c>
      <c r="Q129" s="27" t="str">
        <v>Decrease</v>
      </c>
      <c r="R129" s="27" t="str">
        <v>Yes</v>
      </c>
      <c r="T129" s="61" t="str">
        <v>30</v>
      </c>
      <c r="U129" s="61" t="str">
        <v/>
      </c>
      <c r="V129" s="61" t="str">
        <v/>
      </c>
      <c r="W129" s="61" t="str">
        <v/>
      </c>
      <c r="X129" s="61" t="str">
        <v/>
      </c>
      <c r="Y129" s="61" t="str">
        <v/>
      </c>
      <c r="Z129" s="61" t="str">
        <v/>
      </c>
      <c r="AA129" s="61" t="str">
        <v/>
      </c>
      <c r="AB129" s="61" t="str">
        <v/>
      </c>
      <c r="AC129" s="61" t="str">
        <v/>
      </c>
      <c r="AD129" s="61" t="str">
        <v/>
      </c>
      <c r="AE129" s="61" t="str">
        <v/>
      </c>
      <c r="AF129" s="61" t="str">
        <v/>
      </c>
      <c r="AG129" s="61" t="str">
        <v/>
      </c>
      <c r="AH129" s="61" t="str">
        <v/>
      </c>
    </row>
    <row r="130" spans="2:34" x14ac:dyDescent="0.45">
      <c r="B130" s="1" t="str">
        <v>50000</v>
      </c>
      <c r="C130" s="1" t="str">
        <v>Nod Publishers</v>
      </c>
      <c r="D130" s="1" t="str">
        <v>108122</v>
      </c>
      <c r="E130" s="71" t="str">
        <v>2023-09-10</v>
      </c>
      <c r="F130" s="71" t="str">
        <v>2023-09-10</v>
      </c>
      <c r="G130" s="71" t="str">
        <v>2023-09-10</v>
      </c>
      <c r="H130" s="61">
        <v>-847.88</v>
      </c>
      <c r="I130" s="61">
        <v>847.88</v>
      </c>
      <c r="J130" s="61">
        <v>0</v>
      </c>
      <c r="K130" s="1">
        <v>4</v>
      </c>
      <c r="L130" s="65">
        <v>843</v>
      </c>
      <c r="M130" s="24" t="str">
        <v>Over 150 days</v>
      </c>
      <c r="N130" s="62">
        <v>0</v>
      </c>
      <c r="O130" s="62">
        <v>0</v>
      </c>
      <c r="P130" s="1" t="str">
        <v>50000 - Nod Publishers</v>
      </c>
      <c r="Q130" s="27" t="str">
        <v>Decrease</v>
      </c>
      <c r="R130" s="27" t="str">
        <v>Yes</v>
      </c>
      <c r="T130" s="61" t="str">
        <v>40</v>
      </c>
      <c r="U130" s="61" t="str">
        <v/>
      </c>
      <c r="V130" s="61" t="str">
        <v/>
      </c>
      <c r="W130" s="61" t="str">
        <v/>
      </c>
      <c r="X130" s="61" t="str">
        <v/>
      </c>
      <c r="Y130" s="61" t="str">
        <v/>
      </c>
      <c r="Z130" s="61" t="str">
        <v/>
      </c>
      <c r="AA130" s="61" t="str">
        <v/>
      </c>
      <c r="AB130" s="61" t="str">
        <v/>
      </c>
      <c r="AC130" s="61" t="str">
        <v/>
      </c>
      <c r="AD130" s="61" t="str">
        <v/>
      </c>
      <c r="AE130" s="61" t="str">
        <v/>
      </c>
      <c r="AF130" s="61" t="str">
        <v/>
      </c>
      <c r="AG130" s="61" t="str">
        <v/>
      </c>
      <c r="AH130" s="61" t="str">
        <v/>
      </c>
    </row>
    <row r="131" spans="2:34" x14ac:dyDescent="0.45">
      <c r="B131" s="1" t="str">
        <v>20000</v>
      </c>
      <c r="C131" s="1" t="str">
        <v>First Up Consultants</v>
      </c>
      <c r="D131" s="1" t="str">
        <v>108123</v>
      </c>
      <c r="E131" s="71" t="str">
        <v>2023-09-10</v>
      </c>
      <c r="F131" s="71" t="str">
        <v>2023-09-10</v>
      </c>
      <c r="G131" s="71" t="str">
        <v>2023-09-10</v>
      </c>
      <c r="H131" s="61">
        <v>-600.63</v>
      </c>
      <c r="I131" s="61">
        <v>600.63</v>
      </c>
      <c r="J131" s="61">
        <v>0</v>
      </c>
      <c r="K131" s="1">
        <v>4</v>
      </c>
      <c r="L131" s="65">
        <v>843</v>
      </c>
      <c r="M131" s="24" t="str">
        <v>Over 150 days</v>
      </c>
      <c r="N131" s="62">
        <v>0</v>
      </c>
      <c r="O131" s="62">
        <v>0</v>
      </c>
      <c r="P131" s="1" t="str">
        <v>20000 - First Up Consultants</v>
      </c>
      <c r="Q131" s="27" t="str">
        <v>Decrease</v>
      </c>
      <c r="R131" s="27" t="str">
        <v>Yes</v>
      </c>
      <c r="T131" s="61" t="str">
        <v>40</v>
      </c>
      <c r="U131" s="61" t="str">
        <v/>
      </c>
      <c r="V131" s="61" t="str">
        <v/>
      </c>
      <c r="W131" s="61" t="str">
        <v/>
      </c>
      <c r="X131" s="61" t="str">
        <v/>
      </c>
      <c r="Y131" s="61" t="str">
        <v/>
      </c>
      <c r="Z131" s="61" t="str">
        <v/>
      </c>
      <c r="AA131" s="61" t="str">
        <v/>
      </c>
      <c r="AB131" s="61" t="str">
        <v/>
      </c>
      <c r="AC131" s="61" t="str">
        <v/>
      </c>
      <c r="AD131" s="61" t="str">
        <v/>
      </c>
      <c r="AE131" s="61" t="str">
        <v/>
      </c>
      <c r="AF131" s="61" t="str">
        <v/>
      </c>
      <c r="AG131" s="61" t="str">
        <v/>
      </c>
      <c r="AH131" s="61" t="str">
        <v/>
      </c>
    </row>
    <row r="132" spans="2:34" x14ac:dyDescent="0.45">
      <c r="B132" s="1" t="str">
        <v>10000</v>
      </c>
      <c r="C132" s="1" t="str">
        <v>Fabrikam, Inc.</v>
      </c>
      <c r="D132" s="1" t="str">
        <v>108124</v>
      </c>
      <c r="E132" s="71" t="str">
        <v>2023-09-11</v>
      </c>
      <c r="F132" s="71" t="str">
        <v>2023-09-11</v>
      </c>
      <c r="G132" s="71" t="str">
        <v>2023-09-11</v>
      </c>
      <c r="H132" s="61">
        <v>-682.5</v>
      </c>
      <c r="I132" s="61">
        <v>682.5</v>
      </c>
      <c r="J132" s="61">
        <v>0</v>
      </c>
      <c r="K132" s="1">
        <v>3</v>
      </c>
      <c r="L132" s="65">
        <v>842</v>
      </c>
      <c r="M132" s="24" t="str">
        <v>Over 150 days</v>
      </c>
      <c r="N132" s="62">
        <v>0</v>
      </c>
      <c r="O132" s="62">
        <v>0</v>
      </c>
      <c r="P132" s="1" t="str">
        <v>10000 - Fabrikam, Inc.</v>
      </c>
      <c r="Q132" s="27" t="str">
        <v>Decrease</v>
      </c>
      <c r="R132" s="27" t="str">
        <v>Yes</v>
      </c>
      <c r="T132" s="61" t="str">
        <v>70</v>
      </c>
      <c r="U132" s="61" t="str">
        <v>INDUSTRIAL</v>
      </c>
      <c r="V132" s="61" t="str">
        <v/>
      </c>
      <c r="W132" s="61" t="str">
        <v/>
      </c>
      <c r="X132" s="61" t="str">
        <v/>
      </c>
      <c r="Y132" s="61" t="str">
        <v>SUMMER</v>
      </c>
      <c r="Z132" s="61" t="str">
        <v/>
      </c>
      <c r="AA132" s="61" t="str">
        <v/>
      </c>
      <c r="AB132" s="61" t="str">
        <v/>
      </c>
      <c r="AC132" s="61" t="str">
        <v/>
      </c>
      <c r="AD132" s="61" t="str">
        <v/>
      </c>
      <c r="AE132" s="61" t="str">
        <v/>
      </c>
      <c r="AF132" s="61" t="str">
        <v/>
      </c>
      <c r="AG132" s="61" t="str">
        <v/>
      </c>
      <c r="AH132" s="61" t="str">
        <v/>
      </c>
    </row>
    <row r="133" spans="2:34" x14ac:dyDescent="0.45">
      <c r="B133" s="1" t="str">
        <v>50000</v>
      </c>
      <c r="C133" s="1" t="str">
        <v>Nod Publishers</v>
      </c>
      <c r="D133" s="1" t="str">
        <v>108125</v>
      </c>
      <c r="E133" s="71" t="str">
        <v>2023-09-12</v>
      </c>
      <c r="F133" s="71" t="str">
        <v>2023-09-12</v>
      </c>
      <c r="G133" s="71" t="str">
        <v>2023-09-12</v>
      </c>
      <c r="H133" s="61">
        <v>-5699.25</v>
      </c>
      <c r="I133" s="61">
        <v>5699.25</v>
      </c>
      <c r="J133" s="61">
        <v>0</v>
      </c>
      <c r="K133" s="1">
        <v>4</v>
      </c>
      <c r="L133" s="65">
        <v>841</v>
      </c>
      <c r="M133" s="24" t="str">
        <v>Over 150 days</v>
      </c>
      <c r="N133" s="62">
        <v>0</v>
      </c>
      <c r="O133" s="62">
        <v>0</v>
      </c>
      <c r="P133" s="1" t="str">
        <v>50000 - Nod Publishers</v>
      </c>
      <c r="Q133" s="27" t="str">
        <v>Decrease</v>
      </c>
      <c r="R133" s="27" t="str">
        <v>Yes</v>
      </c>
      <c r="T133" s="61" t="str">
        <v>40</v>
      </c>
      <c r="U133" s="61" t="str">
        <v/>
      </c>
      <c r="V133" s="61" t="str">
        <v/>
      </c>
      <c r="W133" s="61" t="str">
        <v/>
      </c>
      <c r="X133" s="61" t="str">
        <v/>
      </c>
      <c r="Y133" s="61" t="str">
        <v/>
      </c>
      <c r="Z133" s="61" t="str">
        <v/>
      </c>
      <c r="AA133" s="61" t="str">
        <v/>
      </c>
      <c r="AB133" s="61" t="str">
        <v/>
      </c>
      <c r="AC133" s="61" t="str">
        <v/>
      </c>
      <c r="AD133" s="61" t="str">
        <v/>
      </c>
      <c r="AE133" s="61" t="str">
        <v/>
      </c>
      <c r="AF133" s="61" t="str">
        <v/>
      </c>
      <c r="AG133" s="61" t="str">
        <v/>
      </c>
      <c r="AH133" s="61" t="str">
        <v/>
      </c>
    </row>
    <row r="134" spans="2:34" x14ac:dyDescent="0.45">
      <c r="B134" s="1" t="str">
        <v>30000</v>
      </c>
      <c r="C134" s="1" t="str">
        <v>Graphic Design Institute</v>
      </c>
      <c r="D134" s="1" t="str">
        <v>108126</v>
      </c>
      <c r="E134" s="71" t="str">
        <v>2023-09-13</v>
      </c>
      <c r="F134" s="71" t="str">
        <v>2023-09-13</v>
      </c>
      <c r="G134" s="71" t="str">
        <v>2023-09-13</v>
      </c>
      <c r="H134" s="61">
        <v>-250.2</v>
      </c>
      <c r="I134" s="61">
        <v>250.2</v>
      </c>
      <c r="J134" s="61">
        <v>0</v>
      </c>
      <c r="K134" s="1">
        <v>6</v>
      </c>
      <c r="L134" s="65">
        <v>840</v>
      </c>
      <c r="M134" s="24" t="str">
        <v>Over 150 days</v>
      </c>
      <c r="N134" s="62">
        <v>0</v>
      </c>
      <c r="O134" s="62">
        <v>0</v>
      </c>
      <c r="P134" s="1" t="str">
        <v>30000 - Graphic Design Institute</v>
      </c>
      <c r="Q134" s="27" t="str">
        <v>Decrease</v>
      </c>
      <c r="R134" s="27" t="str">
        <v>Yes</v>
      </c>
      <c r="T134" s="61" t="str">
        <v>30</v>
      </c>
      <c r="U134" s="61" t="str">
        <v/>
      </c>
      <c r="V134" s="61" t="str">
        <v/>
      </c>
      <c r="W134" s="61" t="str">
        <v/>
      </c>
      <c r="X134" s="61" t="str">
        <v/>
      </c>
      <c r="Y134" s="61" t="str">
        <v/>
      </c>
      <c r="Z134" s="61" t="str">
        <v/>
      </c>
      <c r="AA134" s="61" t="str">
        <v/>
      </c>
      <c r="AB134" s="61" t="str">
        <v/>
      </c>
      <c r="AC134" s="61" t="str">
        <v/>
      </c>
      <c r="AD134" s="61" t="str">
        <v/>
      </c>
      <c r="AE134" s="61" t="str">
        <v/>
      </c>
      <c r="AF134" s="61" t="str">
        <v/>
      </c>
      <c r="AG134" s="61" t="str">
        <v/>
      </c>
      <c r="AH134" s="61" t="str">
        <v/>
      </c>
    </row>
    <row r="135" spans="2:34" x14ac:dyDescent="0.45">
      <c r="B135" s="1" t="str">
        <v>20000</v>
      </c>
      <c r="C135" s="1" t="str">
        <v>First Up Consultants</v>
      </c>
      <c r="D135" s="1" t="str">
        <v>108127</v>
      </c>
      <c r="E135" s="71" t="str">
        <v>2023-09-13</v>
      </c>
      <c r="F135" s="71" t="str">
        <v>2023-09-13</v>
      </c>
      <c r="G135" s="71" t="str">
        <v>2023-09-13</v>
      </c>
      <c r="H135" s="61">
        <v>-609.38</v>
      </c>
      <c r="I135" s="61">
        <v>609.38</v>
      </c>
      <c r="J135" s="61">
        <v>0</v>
      </c>
      <c r="K135" s="1">
        <v>4</v>
      </c>
      <c r="L135" s="65">
        <v>840</v>
      </c>
      <c r="M135" s="24" t="str">
        <v>Over 150 days</v>
      </c>
      <c r="N135" s="62">
        <v>0</v>
      </c>
      <c r="O135" s="62">
        <v>0</v>
      </c>
      <c r="P135" s="1" t="str">
        <v>20000 - First Up Consultants</v>
      </c>
      <c r="Q135" s="27" t="str">
        <v>Decrease</v>
      </c>
      <c r="R135" s="27" t="str">
        <v>Yes</v>
      </c>
      <c r="T135" s="61" t="str">
        <v>40</v>
      </c>
      <c r="U135" s="61" t="str">
        <v/>
      </c>
      <c r="V135" s="61" t="str">
        <v/>
      </c>
      <c r="W135" s="61" t="str">
        <v/>
      </c>
      <c r="X135" s="61" t="str">
        <v/>
      </c>
      <c r="Y135" s="61" t="str">
        <v/>
      </c>
      <c r="Z135" s="61" t="str">
        <v/>
      </c>
      <c r="AA135" s="61" t="str">
        <v/>
      </c>
      <c r="AB135" s="61" t="str">
        <v/>
      </c>
      <c r="AC135" s="61" t="str">
        <v/>
      </c>
      <c r="AD135" s="61" t="str">
        <v/>
      </c>
      <c r="AE135" s="61" t="str">
        <v/>
      </c>
      <c r="AF135" s="61" t="str">
        <v/>
      </c>
      <c r="AG135" s="61" t="str">
        <v/>
      </c>
      <c r="AH135" s="61" t="str">
        <v/>
      </c>
    </row>
    <row r="136" spans="2:34" x14ac:dyDescent="0.45">
      <c r="B136" s="1" t="str">
        <v>40000</v>
      </c>
      <c r="C136" s="1" t="str">
        <v>Wide World Importers</v>
      </c>
      <c r="D136" s="1" t="str">
        <v>108128</v>
      </c>
      <c r="E136" s="71" t="str">
        <v>2023-09-13</v>
      </c>
      <c r="F136" s="71" t="str">
        <v>2023-09-13</v>
      </c>
      <c r="G136" s="71" t="str">
        <v>2023-09-13</v>
      </c>
      <c r="H136" s="61">
        <v>-6188</v>
      </c>
      <c r="I136" s="61">
        <v>6188</v>
      </c>
      <c r="J136" s="61">
        <v>0</v>
      </c>
      <c r="K136" s="1">
        <v>5</v>
      </c>
      <c r="L136" s="65">
        <v>840</v>
      </c>
      <c r="M136" s="24" t="str">
        <v>Over 150 days</v>
      </c>
      <c r="N136" s="62">
        <v>0</v>
      </c>
      <c r="O136" s="62">
        <v>0</v>
      </c>
      <c r="P136" s="1" t="str">
        <v>40000 - Wide World Importers</v>
      </c>
      <c r="Q136" s="27" t="str">
        <v>Decrease</v>
      </c>
      <c r="R136" s="27" t="str">
        <v>Yes</v>
      </c>
      <c r="T136" s="61" t="str">
        <v>40</v>
      </c>
      <c r="U136" s="61" t="str">
        <v>HOME</v>
      </c>
      <c r="V136" s="61" t="str">
        <v/>
      </c>
      <c r="W136" s="61" t="str">
        <v/>
      </c>
      <c r="X136" s="61" t="str">
        <v/>
      </c>
      <c r="Y136" s="61" t="str">
        <v/>
      </c>
      <c r="Z136" s="61" t="str">
        <v/>
      </c>
      <c r="AA136" s="61" t="str">
        <v/>
      </c>
      <c r="AB136" s="61" t="str">
        <v/>
      </c>
      <c r="AC136" s="61" t="str">
        <v/>
      </c>
      <c r="AD136" s="61" t="str">
        <v/>
      </c>
      <c r="AE136" s="61" t="str">
        <v/>
      </c>
      <c r="AF136" s="61" t="str">
        <v/>
      </c>
      <c r="AG136" s="61" t="str">
        <v/>
      </c>
      <c r="AH136" s="61" t="str">
        <v/>
      </c>
    </row>
    <row r="137" spans="2:34" x14ac:dyDescent="0.45">
      <c r="B137" s="1" t="str">
        <v>40000</v>
      </c>
      <c r="C137" s="1" t="str">
        <v>Wide World Importers</v>
      </c>
      <c r="D137" s="1" t="str">
        <v>108129</v>
      </c>
      <c r="E137" s="71" t="str">
        <v>2023-09-14</v>
      </c>
      <c r="F137" s="71" t="str">
        <v>2023-09-14</v>
      </c>
      <c r="G137" s="71" t="str">
        <v>2023-09-14</v>
      </c>
      <c r="H137" s="61">
        <v>-487.5</v>
      </c>
      <c r="I137" s="61">
        <v>487.5</v>
      </c>
      <c r="J137" s="61">
        <v>0</v>
      </c>
      <c r="K137" s="1">
        <v>5</v>
      </c>
      <c r="L137" s="65">
        <v>839</v>
      </c>
      <c r="M137" s="24" t="str">
        <v>Over 150 days</v>
      </c>
      <c r="N137" s="62">
        <v>0</v>
      </c>
      <c r="O137" s="62">
        <v>0</v>
      </c>
      <c r="P137" s="1" t="str">
        <v>40000 - Wide World Importers</v>
      </c>
      <c r="Q137" s="27" t="str">
        <v>Decrease</v>
      </c>
      <c r="R137" s="27" t="str">
        <v>Yes</v>
      </c>
      <c r="T137" s="61" t="str">
        <v>40</v>
      </c>
      <c r="U137" s="61" t="str">
        <v>HOME</v>
      </c>
      <c r="V137" s="61" t="str">
        <v/>
      </c>
      <c r="W137" s="61" t="str">
        <v/>
      </c>
      <c r="X137" s="61" t="str">
        <v/>
      </c>
      <c r="Y137" s="61" t="str">
        <v/>
      </c>
      <c r="Z137" s="61" t="str">
        <v/>
      </c>
      <c r="AA137" s="61" t="str">
        <v/>
      </c>
      <c r="AB137" s="61" t="str">
        <v/>
      </c>
      <c r="AC137" s="61" t="str">
        <v/>
      </c>
      <c r="AD137" s="61" t="str">
        <v/>
      </c>
      <c r="AE137" s="61" t="str">
        <v/>
      </c>
      <c r="AF137" s="61" t="str">
        <v/>
      </c>
      <c r="AG137" s="61" t="str">
        <v/>
      </c>
      <c r="AH137" s="61" t="str">
        <v/>
      </c>
    </row>
    <row r="138" spans="2:34" x14ac:dyDescent="0.45">
      <c r="B138" s="1" t="str">
        <v>30000</v>
      </c>
      <c r="C138" s="1" t="str">
        <v>Graphic Design Institute</v>
      </c>
      <c r="D138" s="1" t="str">
        <v>108130</v>
      </c>
      <c r="E138" s="71" t="str">
        <v>2023-09-15</v>
      </c>
      <c r="F138" s="71" t="str">
        <v>2023-09-15</v>
      </c>
      <c r="G138" s="71" t="str">
        <v>2023-09-15</v>
      </c>
      <c r="H138" s="61">
        <v>-1139</v>
      </c>
      <c r="I138" s="61">
        <v>1139</v>
      </c>
      <c r="J138" s="61">
        <v>0</v>
      </c>
      <c r="K138" s="1">
        <v>6</v>
      </c>
      <c r="L138" s="65">
        <v>838</v>
      </c>
      <c r="M138" s="24" t="str">
        <v>Over 150 days</v>
      </c>
      <c r="N138" s="62">
        <v>0</v>
      </c>
      <c r="O138" s="62">
        <v>0</v>
      </c>
      <c r="P138" s="1" t="str">
        <v>30000 - Graphic Design Institute</v>
      </c>
      <c r="Q138" s="27" t="str">
        <v>Decrease</v>
      </c>
      <c r="R138" s="27" t="str">
        <v>Yes</v>
      </c>
      <c r="T138" s="61" t="str">
        <v>30</v>
      </c>
      <c r="U138" s="61" t="str">
        <v/>
      </c>
      <c r="V138" s="61" t="str">
        <v/>
      </c>
      <c r="W138" s="61" t="str">
        <v/>
      </c>
      <c r="X138" s="61" t="str">
        <v/>
      </c>
      <c r="Y138" s="61" t="str">
        <v/>
      </c>
      <c r="Z138" s="61" t="str">
        <v/>
      </c>
      <c r="AA138" s="61" t="str">
        <v/>
      </c>
      <c r="AB138" s="61" t="str">
        <v/>
      </c>
      <c r="AC138" s="61" t="str">
        <v/>
      </c>
      <c r="AD138" s="61" t="str">
        <v/>
      </c>
      <c r="AE138" s="61" t="str">
        <v/>
      </c>
      <c r="AF138" s="61" t="str">
        <v/>
      </c>
      <c r="AG138" s="61" t="str">
        <v/>
      </c>
      <c r="AH138" s="61" t="str">
        <v/>
      </c>
    </row>
    <row r="139" spans="2:34" x14ac:dyDescent="0.45">
      <c r="B139" s="1" t="str">
        <v>20000</v>
      </c>
      <c r="C139" s="1" t="str">
        <v>First Up Consultants</v>
      </c>
      <c r="D139" s="1" t="str">
        <v>108131</v>
      </c>
      <c r="E139" s="71" t="str">
        <v>2023-10-08</v>
      </c>
      <c r="F139" s="71" t="str">
        <v>2023-10-08</v>
      </c>
      <c r="G139" s="71" t="str">
        <v>2023-10-08</v>
      </c>
      <c r="H139" s="61">
        <v>-1089.8800000000001</v>
      </c>
      <c r="I139" s="61">
        <v>1089.8800000000001</v>
      </c>
      <c r="J139" s="61">
        <v>0</v>
      </c>
      <c r="K139" s="1">
        <v>4</v>
      </c>
      <c r="L139" s="65">
        <v>815</v>
      </c>
      <c r="M139" s="24" t="str">
        <v>Over 150 days</v>
      </c>
      <c r="N139" s="62">
        <v>0</v>
      </c>
      <c r="O139" s="62">
        <v>0</v>
      </c>
      <c r="P139" s="1" t="str">
        <v>20000 - First Up Consultants</v>
      </c>
      <c r="Q139" s="27" t="str">
        <v>Decrease</v>
      </c>
      <c r="R139" s="27" t="str">
        <v>Yes</v>
      </c>
      <c r="T139" s="61" t="str">
        <v>40</v>
      </c>
      <c r="U139" s="61" t="str">
        <v/>
      </c>
      <c r="V139" s="61" t="str">
        <v/>
      </c>
      <c r="W139" s="61" t="str">
        <v/>
      </c>
      <c r="X139" s="61" t="str">
        <v/>
      </c>
      <c r="Y139" s="61" t="str">
        <v/>
      </c>
      <c r="Z139" s="61" t="str">
        <v/>
      </c>
      <c r="AA139" s="61" t="str">
        <v/>
      </c>
      <c r="AB139" s="61" t="str">
        <v/>
      </c>
      <c r="AC139" s="61" t="str">
        <v/>
      </c>
      <c r="AD139" s="61" t="str">
        <v/>
      </c>
      <c r="AE139" s="61" t="str">
        <v/>
      </c>
      <c r="AF139" s="61" t="str">
        <v/>
      </c>
      <c r="AG139" s="61" t="str">
        <v/>
      </c>
      <c r="AH139" s="61" t="str">
        <v/>
      </c>
    </row>
    <row r="140" spans="2:34" x14ac:dyDescent="0.45">
      <c r="B140" s="1" t="str">
        <v>40000</v>
      </c>
      <c r="C140" s="1" t="str">
        <v>Wide World Importers</v>
      </c>
      <c r="D140" s="1" t="str">
        <v>108132</v>
      </c>
      <c r="E140" s="71" t="str">
        <v>2023-10-08</v>
      </c>
      <c r="F140" s="71" t="str">
        <v>2023-10-08</v>
      </c>
      <c r="G140" s="71" t="str">
        <v>2023-10-08</v>
      </c>
      <c r="H140" s="61">
        <v>-1640</v>
      </c>
      <c r="I140" s="61">
        <v>1640</v>
      </c>
      <c r="J140" s="61">
        <v>0</v>
      </c>
      <c r="K140" s="1">
        <v>5</v>
      </c>
      <c r="L140" s="65">
        <v>815</v>
      </c>
      <c r="M140" s="24" t="str">
        <v>Over 150 days</v>
      </c>
      <c r="N140" s="62">
        <v>0</v>
      </c>
      <c r="O140" s="62">
        <v>0</v>
      </c>
      <c r="P140" s="1" t="str">
        <v>40000 - Wide World Importers</v>
      </c>
      <c r="Q140" s="27" t="str">
        <v>Decrease</v>
      </c>
      <c r="R140" s="27" t="str">
        <v>Yes</v>
      </c>
      <c r="T140" s="61" t="str">
        <v>40</v>
      </c>
      <c r="U140" s="61" t="str">
        <v>HOME</v>
      </c>
      <c r="V140" s="61" t="str">
        <v/>
      </c>
      <c r="W140" s="61" t="str">
        <v/>
      </c>
      <c r="X140" s="61" t="str">
        <v/>
      </c>
      <c r="Y140" s="61" t="str">
        <v/>
      </c>
      <c r="Z140" s="61" t="str">
        <v/>
      </c>
      <c r="AA140" s="61" t="str">
        <v/>
      </c>
      <c r="AB140" s="61" t="str">
        <v/>
      </c>
      <c r="AC140" s="61" t="str">
        <v/>
      </c>
      <c r="AD140" s="61" t="str">
        <v/>
      </c>
      <c r="AE140" s="61" t="str">
        <v/>
      </c>
      <c r="AF140" s="61" t="str">
        <v/>
      </c>
      <c r="AG140" s="61" t="str">
        <v/>
      </c>
      <c r="AH140" s="61" t="str">
        <v/>
      </c>
    </row>
    <row r="141" spans="2:34" x14ac:dyDescent="0.45">
      <c r="B141" s="1" t="str">
        <v>30000</v>
      </c>
      <c r="C141" s="1" t="str">
        <v>Graphic Design Institute</v>
      </c>
      <c r="D141" s="1" t="str">
        <v>108133</v>
      </c>
      <c r="E141" s="71" t="str">
        <v>2023-10-09</v>
      </c>
      <c r="F141" s="71" t="str">
        <v>2023-10-09</v>
      </c>
      <c r="G141" s="71" t="str">
        <v>2023-10-09</v>
      </c>
      <c r="H141" s="61">
        <v>-672.7</v>
      </c>
      <c r="I141" s="61">
        <v>672.7</v>
      </c>
      <c r="J141" s="61">
        <v>0</v>
      </c>
      <c r="K141" s="1">
        <v>6</v>
      </c>
      <c r="L141" s="65">
        <v>814</v>
      </c>
      <c r="M141" s="24" t="str">
        <v>Over 150 days</v>
      </c>
      <c r="N141" s="62">
        <v>0</v>
      </c>
      <c r="O141" s="62">
        <v>0</v>
      </c>
      <c r="P141" s="1" t="str">
        <v>30000 - Graphic Design Institute</v>
      </c>
      <c r="Q141" s="27" t="str">
        <v>Decrease</v>
      </c>
      <c r="R141" s="27" t="str">
        <v>Yes</v>
      </c>
      <c r="T141" s="61" t="str">
        <v>30</v>
      </c>
      <c r="U141" s="61" t="str">
        <v/>
      </c>
      <c r="V141" s="61" t="str">
        <v/>
      </c>
      <c r="W141" s="61" t="str">
        <v/>
      </c>
      <c r="X141" s="61" t="str">
        <v/>
      </c>
      <c r="Y141" s="61" t="str">
        <v/>
      </c>
      <c r="Z141" s="61" t="str">
        <v/>
      </c>
      <c r="AA141" s="61" t="str">
        <v/>
      </c>
      <c r="AB141" s="61" t="str">
        <v/>
      </c>
      <c r="AC141" s="61" t="str">
        <v/>
      </c>
      <c r="AD141" s="61" t="str">
        <v/>
      </c>
      <c r="AE141" s="61" t="str">
        <v/>
      </c>
      <c r="AF141" s="61" t="str">
        <v/>
      </c>
      <c r="AG141" s="61" t="str">
        <v/>
      </c>
      <c r="AH141" s="61" t="str">
        <v/>
      </c>
    </row>
    <row r="142" spans="2:34" x14ac:dyDescent="0.45">
      <c r="B142" s="1" t="str">
        <v>20000</v>
      </c>
      <c r="C142" s="1" t="str">
        <v>First Up Consultants</v>
      </c>
      <c r="D142" s="1" t="str">
        <v>108134</v>
      </c>
      <c r="E142" s="71" t="str">
        <v>2023-10-10</v>
      </c>
      <c r="F142" s="71" t="str">
        <v>2023-10-10</v>
      </c>
      <c r="G142" s="71" t="str">
        <v>2023-10-10</v>
      </c>
      <c r="H142" s="61">
        <v>-1081.1300000000001</v>
      </c>
      <c r="I142" s="61">
        <v>1081.1300000000001</v>
      </c>
      <c r="J142" s="61">
        <v>0</v>
      </c>
      <c r="K142" s="1">
        <v>4</v>
      </c>
      <c r="L142" s="65">
        <v>813</v>
      </c>
      <c r="M142" s="24" t="str">
        <v>Over 150 days</v>
      </c>
      <c r="N142" s="62">
        <v>0</v>
      </c>
      <c r="O142" s="62">
        <v>0</v>
      </c>
      <c r="P142" s="1" t="str">
        <v>20000 - First Up Consultants</v>
      </c>
      <c r="Q142" s="27" t="str">
        <v>Decrease</v>
      </c>
      <c r="R142" s="27" t="str">
        <v>Yes</v>
      </c>
      <c r="T142" s="61" t="str">
        <v>40</v>
      </c>
      <c r="U142" s="61" t="str">
        <v/>
      </c>
      <c r="V142" s="61" t="str">
        <v/>
      </c>
      <c r="W142" s="61" t="str">
        <v/>
      </c>
      <c r="X142" s="61" t="str">
        <v/>
      </c>
      <c r="Y142" s="61" t="str">
        <v/>
      </c>
      <c r="Z142" s="61" t="str">
        <v/>
      </c>
      <c r="AA142" s="61" t="str">
        <v/>
      </c>
      <c r="AB142" s="61" t="str">
        <v/>
      </c>
      <c r="AC142" s="61" t="str">
        <v/>
      </c>
      <c r="AD142" s="61" t="str">
        <v/>
      </c>
      <c r="AE142" s="61" t="str">
        <v/>
      </c>
      <c r="AF142" s="61" t="str">
        <v/>
      </c>
      <c r="AG142" s="61" t="str">
        <v/>
      </c>
      <c r="AH142" s="61" t="str">
        <v/>
      </c>
    </row>
    <row r="143" spans="2:34" x14ac:dyDescent="0.45">
      <c r="B143" s="1" t="str">
        <v>50000</v>
      </c>
      <c r="C143" s="1" t="str">
        <v>Nod Publishers</v>
      </c>
      <c r="D143" s="1" t="str">
        <v>108135</v>
      </c>
      <c r="E143" s="71" t="str">
        <v>2023-10-11</v>
      </c>
      <c r="F143" s="71" t="str">
        <v>2023-10-11</v>
      </c>
      <c r="G143" s="71" t="str">
        <v>2023-10-11</v>
      </c>
      <c r="H143" s="61">
        <v>-1091.6300000000001</v>
      </c>
      <c r="I143" s="61">
        <v>1091.6300000000001</v>
      </c>
      <c r="J143" s="61">
        <v>0</v>
      </c>
      <c r="K143" s="1">
        <v>4</v>
      </c>
      <c r="L143" s="65">
        <v>812</v>
      </c>
      <c r="M143" s="24" t="str">
        <v>Over 150 days</v>
      </c>
      <c r="N143" s="62">
        <v>0</v>
      </c>
      <c r="O143" s="62">
        <v>0</v>
      </c>
      <c r="P143" s="1" t="str">
        <v>50000 - Nod Publishers</v>
      </c>
      <c r="Q143" s="27" t="str">
        <v>Decrease</v>
      </c>
      <c r="R143" s="27" t="str">
        <v>Yes</v>
      </c>
      <c r="T143" s="61" t="str">
        <v>40</v>
      </c>
      <c r="U143" s="61" t="str">
        <v/>
      </c>
      <c r="V143" s="61" t="str">
        <v/>
      </c>
      <c r="W143" s="61" t="str">
        <v/>
      </c>
      <c r="X143" s="61" t="str">
        <v/>
      </c>
      <c r="Y143" s="61" t="str">
        <v/>
      </c>
      <c r="Z143" s="61" t="str">
        <v/>
      </c>
      <c r="AA143" s="61" t="str">
        <v/>
      </c>
      <c r="AB143" s="61" t="str">
        <v/>
      </c>
      <c r="AC143" s="61" t="str">
        <v/>
      </c>
      <c r="AD143" s="61" t="str">
        <v/>
      </c>
      <c r="AE143" s="61" t="str">
        <v/>
      </c>
      <c r="AF143" s="61" t="str">
        <v/>
      </c>
      <c r="AG143" s="61" t="str">
        <v/>
      </c>
      <c r="AH143" s="61" t="str">
        <v/>
      </c>
    </row>
    <row r="144" spans="2:34" x14ac:dyDescent="0.45">
      <c r="B144" s="1" t="str">
        <v>10000</v>
      </c>
      <c r="C144" s="1" t="str">
        <v>Fabrikam, Inc.</v>
      </c>
      <c r="D144" s="1" t="str">
        <v>108136</v>
      </c>
      <c r="E144" s="71" t="str">
        <v>2023-10-11</v>
      </c>
      <c r="F144" s="71" t="str">
        <v>2023-10-11</v>
      </c>
      <c r="G144" s="71" t="str">
        <v>2023-10-11</v>
      </c>
      <c r="H144" s="61">
        <v>-877.5</v>
      </c>
      <c r="I144" s="61">
        <v>877.5</v>
      </c>
      <c r="J144" s="61">
        <v>0</v>
      </c>
      <c r="K144" s="1">
        <v>3</v>
      </c>
      <c r="L144" s="65">
        <v>812</v>
      </c>
      <c r="M144" s="24" t="str">
        <v>Over 150 days</v>
      </c>
      <c r="N144" s="62">
        <v>0</v>
      </c>
      <c r="O144" s="62">
        <v>0</v>
      </c>
      <c r="P144" s="1" t="str">
        <v>10000 - Fabrikam, Inc.</v>
      </c>
      <c r="Q144" s="27" t="str">
        <v>Decrease</v>
      </c>
      <c r="R144" s="27" t="str">
        <v>Yes</v>
      </c>
      <c r="T144" s="61" t="str">
        <v>70</v>
      </c>
      <c r="U144" s="61" t="str">
        <v>INDUSTRIAL</v>
      </c>
      <c r="V144" s="61" t="str">
        <v/>
      </c>
      <c r="W144" s="61" t="str">
        <v/>
      </c>
      <c r="X144" s="61" t="str">
        <v/>
      </c>
      <c r="Y144" s="61" t="str">
        <v>SUMMER</v>
      </c>
      <c r="Z144" s="61" t="str">
        <v/>
      </c>
      <c r="AA144" s="61" t="str">
        <v/>
      </c>
      <c r="AB144" s="61" t="str">
        <v/>
      </c>
      <c r="AC144" s="61" t="str">
        <v/>
      </c>
      <c r="AD144" s="61" t="str">
        <v/>
      </c>
      <c r="AE144" s="61" t="str">
        <v/>
      </c>
      <c r="AF144" s="61" t="str">
        <v/>
      </c>
      <c r="AG144" s="61" t="str">
        <v/>
      </c>
      <c r="AH144" s="61" t="str">
        <v/>
      </c>
    </row>
    <row r="145" spans="2:34" x14ac:dyDescent="0.45">
      <c r="B145" s="1" t="str">
        <v>50000</v>
      </c>
      <c r="C145" s="1" t="str">
        <v>Nod Publishers</v>
      </c>
      <c r="D145" s="1" t="str">
        <v>108137</v>
      </c>
      <c r="E145" s="71" t="str">
        <v>2023-10-12</v>
      </c>
      <c r="F145" s="71" t="str">
        <v>2023-10-12</v>
      </c>
      <c r="G145" s="71" t="str">
        <v>2023-10-12</v>
      </c>
      <c r="H145" s="61">
        <v>-5699.25</v>
      </c>
      <c r="I145" s="61">
        <v>5699.25</v>
      </c>
      <c r="J145" s="61">
        <v>0</v>
      </c>
      <c r="K145" s="1">
        <v>4</v>
      </c>
      <c r="L145" s="65">
        <v>811</v>
      </c>
      <c r="M145" s="24" t="str">
        <v>Over 150 days</v>
      </c>
      <c r="N145" s="62">
        <v>0</v>
      </c>
      <c r="O145" s="62">
        <v>0</v>
      </c>
      <c r="P145" s="1" t="str">
        <v>50000 - Nod Publishers</v>
      </c>
      <c r="Q145" s="27" t="str">
        <v>Decrease</v>
      </c>
      <c r="R145" s="27" t="str">
        <v>Yes</v>
      </c>
      <c r="T145" s="61" t="str">
        <v>40</v>
      </c>
      <c r="U145" s="61" t="str">
        <v/>
      </c>
      <c r="V145" s="61" t="str">
        <v/>
      </c>
      <c r="W145" s="61" t="str">
        <v/>
      </c>
      <c r="X145" s="61" t="str">
        <v/>
      </c>
      <c r="Y145" s="61" t="str">
        <v/>
      </c>
      <c r="Z145" s="61" t="str">
        <v/>
      </c>
      <c r="AA145" s="61" t="str">
        <v/>
      </c>
      <c r="AB145" s="61" t="str">
        <v/>
      </c>
      <c r="AC145" s="61" t="str">
        <v/>
      </c>
      <c r="AD145" s="61" t="str">
        <v/>
      </c>
      <c r="AE145" s="61" t="str">
        <v/>
      </c>
      <c r="AF145" s="61" t="str">
        <v/>
      </c>
      <c r="AG145" s="61" t="str">
        <v/>
      </c>
      <c r="AH145" s="61" t="str">
        <v/>
      </c>
    </row>
    <row r="146" spans="2:34" x14ac:dyDescent="0.45">
      <c r="B146" s="1" t="str">
        <v>20000</v>
      </c>
      <c r="C146" s="1" t="str">
        <v>First Up Consultants</v>
      </c>
      <c r="D146" s="1" t="str">
        <v>108138</v>
      </c>
      <c r="E146" s="71" t="str">
        <v>2023-10-13</v>
      </c>
      <c r="F146" s="71" t="str">
        <v>2023-10-13</v>
      </c>
      <c r="G146" s="71" t="str">
        <v>2023-10-13</v>
      </c>
      <c r="H146" s="61">
        <v>-731.25</v>
      </c>
      <c r="I146" s="61">
        <v>731.25</v>
      </c>
      <c r="J146" s="61">
        <v>0</v>
      </c>
      <c r="K146" s="1">
        <v>4</v>
      </c>
      <c r="L146" s="65">
        <v>810</v>
      </c>
      <c r="M146" s="24" t="str">
        <v>Over 150 days</v>
      </c>
      <c r="N146" s="62">
        <v>0</v>
      </c>
      <c r="O146" s="62">
        <v>0</v>
      </c>
      <c r="P146" s="1" t="str">
        <v>20000 - First Up Consultants</v>
      </c>
      <c r="Q146" s="27" t="str">
        <v>Decrease</v>
      </c>
      <c r="R146" s="27" t="str">
        <v>Yes</v>
      </c>
      <c r="T146" s="61" t="str">
        <v>40</v>
      </c>
      <c r="U146" s="61" t="str">
        <v/>
      </c>
      <c r="V146" s="61" t="str">
        <v/>
      </c>
      <c r="W146" s="61" t="str">
        <v/>
      </c>
      <c r="X146" s="61" t="str">
        <v/>
      </c>
      <c r="Y146" s="61" t="str">
        <v/>
      </c>
      <c r="Z146" s="61" t="str">
        <v/>
      </c>
      <c r="AA146" s="61" t="str">
        <v/>
      </c>
      <c r="AB146" s="61" t="str">
        <v/>
      </c>
      <c r="AC146" s="61" t="str">
        <v/>
      </c>
      <c r="AD146" s="61" t="str">
        <v/>
      </c>
      <c r="AE146" s="61" t="str">
        <v/>
      </c>
      <c r="AF146" s="61" t="str">
        <v/>
      </c>
      <c r="AG146" s="61" t="str">
        <v/>
      </c>
      <c r="AH146" s="61" t="str">
        <v/>
      </c>
    </row>
    <row r="147" spans="2:34" x14ac:dyDescent="0.45">
      <c r="B147" s="1" t="str">
        <v>30000</v>
      </c>
      <c r="C147" s="1" t="str">
        <v>Graphic Design Institute</v>
      </c>
      <c r="D147" s="1" t="str">
        <v>108139</v>
      </c>
      <c r="E147" s="71" t="str">
        <v>2023-10-14</v>
      </c>
      <c r="F147" s="71" t="str">
        <v>2023-10-14</v>
      </c>
      <c r="G147" s="71" t="str">
        <v>2023-10-14</v>
      </c>
      <c r="H147" s="61">
        <v>-278</v>
      </c>
      <c r="I147" s="61">
        <v>278</v>
      </c>
      <c r="J147" s="61">
        <v>0</v>
      </c>
      <c r="K147" s="1">
        <v>6</v>
      </c>
      <c r="L147" s="65">
        <v>809</v>
      </c>
      <c r="M147" s="24" t="str">
        <v>Over 150 days</v>
      </c>
      <c r="N147" s="62">
        <v>0</v>
      </c>
      <c r="O147" s="62">
        <v>0</v>
      </c>
      <c r="P147" s="1" t="str">
        <v>30000 - Graphic Design Institute</v>
      </c>
      <c r="Q147" s="27" t="str">
        <v>Decrease</v>
      </c>
      <c r="R147" s="27" t="str">
        <v>Yes</v>
      </c>
      <c r="T147" s="61" t="str">
        <v>30</v>
      </c>
      <c r="U147" s="61" t="str">
        <v/>
      </c>
      <c r="V147" s="61" t="str">
        <v/>
      </c>
      <c r="W147" s="61" t="str">
        <v/>
      </c>
      <c r="X147" s="61" t="str">
        <v/>
      </c>
      <c r="Y147" s="61" t="str">
        <v/>
      </c>
      <c r="Z147" s="61" t="str">
        <v/>
      </c>
      <c r="AA147" s="61" t="str">
        <v/>
      </c>
      <c r="AB147" s="61" t="str">
        <v/>
      </c>
      <c r="AC147" s="61" t="str">
        <v/>
      </c>
      <c r="AD147" s="61" t="str">
        <v/>
      </c>
      <c r="AE147" s="61" t="str">
        <v/>
      </c>
      <c r="AF147" s="61" t="str">
        <v/>
      </c>
      <c r="AG147" s="61" t="str">
        <v/>
      </c>
      <c r="AH147" s="61" t="str">
        <v/>
      </c>
    </row>
    <row r="148" spans="2:34" x14ac:dyDescent="0.45">
      <c r="B148" s="1" t="str">
        <v>40000</v>
      </c>
      <c r="C148" s="1" t="str">
        <v>Wide World Importers</v>
      </c>
      <c r="D148" s="1" t="str">
        <v>108140</v>
      </c>
      <c r="E148" s="71" t="str">
        <v>2023-10-14</v>
      </c>
      <c r="F148" s="71" t="str">
        <v>2023-10-14</v>
      </c>
      <c r="G148" s="71" t="str">
        <v>2023-10-14</v>
      </c>
      <c r="H148" s="61">
        <v>-6188</v>
      </c>
      <c r="I148" s="61">
        <v>6188</v>
      </c>
      <c r="J148" s="61">
        <v>0</v>
      </c>
      <c r="K148" s="1">
        <v>5</v>
      </c>
      <c r="L148" s="65">
        <v>809</v>
      </c>
      <c r="M148" s="24" t="str">
        <v>Over 150 days</v>
      </c>
      <c r="N148" s="62">
        <v>0</v>
      </c>
      <c r="O148" s="62">
        <v>0</v>
      </c>
      <c r="P148" s="1" t="str">
        <v>40000 - Wide World Importers</v>
      </c>
      <c r="Q148" s="27" t="str">
        <v>Decrease</v>
      </c>
      <c r="R148" s="27" t="str">
        <v>Yes</v>
      </c>
      <c r="T148" s="61" t="str">
        <v>40</v>
      </c>
      <c r="U148" s="61" t="str">
        <v>HOME</v>
      </c>
      <c r="V148" s="61" t="str">
        <v/>
      </c>
      <c r="W148" s="61" t="str">
        <v/>
      </c>
      <c r="X148" s="61" t="str">
        <v/>
      </c>
      <c r="Y148" s="61" t="str">
        <v/>
      </c>
      <c r="Z148" s="61" t="str">
        <v/>
      </c>
      <c r="AA148" s="61" t="str">
        <v/>
      </c>
      <c r="AB148" s="61" t="str">
        <v/>
      </c>
      <c r="AC148" s="61" t="str">
        <v/>
      </c>
      <c r="AD148" s="61" t="str">
        <v/>
      </c>
      <c r="AE148" s="61" t="str">
        <v/>
      </c>
      <c r="AF148" s="61" t="str">
        <v/>
      </c>
      <c r="AG148" s="61" t="str">
        <v/>
      </c>
      <c r="AH148" s="61" t="str">
        <v/>
      </c>
    </row>
    <row r="149" spans="2:34" x14ac:dyDescent="0.45">
      <c r="B149" s="1" t="str">
        <v>40000</v>
      </c>
      <c r="C149" s="1" t="str">
        <v>Wide World Importers</v>
      </c>
      <c r="D149" s="1" t="str">
        <v>108141</v>
      </c>
      <c r="E149" s="71" t="str">
        <v>2023-10-15</v>
      </c>
      <c r="F149" s="71" t="str">
        <v>2023-10-15</v>
      </c>
      <c r="G149" s="71" t="str">
        <v>2023-10-15</v>
      </c>
      <c r="H149" s="61">
        <v>-487.5</v>
      </c>
      <c r="I149" s="61">
        <v>487.5</v>
      </c>
      <c r="J149" s="61">
        <v>0</v>
      </c>
      <c r="K149" s="1">
        <v>5</v>
      </c>
      <c r="L149" s="65">
        <v>808</v>
      </c>
      <c r="M149" s="24" t="str">
        <v>Over 150 days</v>
      </c>
      <c r="N149" s="62">
        <v>0</v>
      </c>
      <c r="O149" s="62">
        <v>0</v>
      </c>
      <c r="P149" s="1" t="str">
        <v>40000 - Wide World Importers</v>
      </c>
      <c r="Q149" s="27" t="str">
        <v>Decrease</v>
      </c>
      <c r="R149" s="27" t="str">
        <v>Yes</v>
      </c>
      <c r="T149" s="61" t="str">
        <v>40</v>
      </c>
      <c r="U149" s="61" t="str">
        <v>HOME</v>
      </c>
      <c r="V149" s="61" t="str">
        <v/>
      </c>
      <c r="W149" s="61" t="str">
        <v/>
      </c>
      <c r="X149" s="61" t="str">
        <v/>
      </c>
      <c r="Y149" s="61" t="str">
        <v/>
      </c>
      <c r="Z149" s="61" t="str">
        <v/>
      </c>
      <c r="AA149" s="61" t="str">
        <v/>
      </c>
      <c r="AB149" s="61" t="str">
        <v/>
      </c>
      <c r="AC149" s="61" t="str">
        <v/>
      </c>
      <c r="AD149" s="61" t="str">
        <v/>
      </c>
      <c r="AE149" s="61" t="str">
        <v/>
      </c>
      <c r="AF149" s="61" t="str">
        <v/>
      </c>
      <c r="AG149" s="61" t="str">
        <v/>
      </c>
      <c r="AH149" s="61" t="str">
        <v/>
      </c>
    </row>
    <row r="150" spans="2:34" x14ac:dyDescent="0.45">
      <c r="B150" s="1" t="str">
        <v>30000</v>
      </c>
      <c r="C150" s="1" t="str">
        <v>Graphic Design Institute</v>
      </c>
      <c r="D150" s="1" t="str">
        <v>108142</v>
      </c>
      <c r="E150" s="71" t="str">
        <v>2023-10-15</v>
      </c>
      <c r="F150" s="71" t="str">
        <v>2023-10-15</v>
      </c>
      <c r="G150" s="71" t="str">
        <v>2023-10-15</v>
      </c>
      <c r="H150" s="61">
        <v>-576.6</v>
      </c>
      <c r="I150" s="61">
        <v>576.6</v>
      </c>
      <c r="J150" s="61">
        <v>0</v>
      </c>
      <c r="K150" s="1">
        <v>6</v>
      </c>
      <c r="L150" s="65">
        <v>808</v>
      </c>
      <c r="M150" s="24" t="str">
        <v>Over 150 days</v>
      </c>
      <c r="N150" s="62">
        <v>0</v>
      </c>
      <c r="O150" s="62">
        <v>0</v>
      </c>
      <c r="P150" s="1" t="str">
        <v>30000 - Graphic Design Institute</v>
      </c>
      <c r="Q150" s="27" t="str">
        <v>Decrease</v>
      </c>
      <c r="R150" s="27" t="str">
        <v>Yes</v>
      </c>
      <c r="T150" s="61" t="str">
        <v>30</v>
      </c>
      <c r="U150" s="61" t="str">
        <v/>
      </c>
      <c r="V150" s="61" t="str">
        <v/>
      </c>
      <c r="W150" s="61" t="str">
        <v/>
      </c>
      <c r="X150" s="61" t="str">
        <v/>
      </c>
      <c r="Y150" s="61" t="str">
        <v/>
      </c>
      <c r="Z150" s="61" t="str">
        <v/>
      </c>
      <c r="AA150" s="61" t="str">
        <v/>
      </c>
      <c r="AB150" s="61" t="str">
        <v/>
      </c>
      <c r="AC150" s="61" t="str">
        <v/>
      </c>
      <c r="AD150" s="61" t="str">
        <v/>
      </c>
      <c r="AE150" s="61" t="str">
        <v/>
      </c>
      <c r="AF150" s="61" t="str">
        <v/>
      </c>
      <c r="AG150" s="61" t="str">
        <v/>
      </c>
      <c r="AH150" s="61" t="str">
        <v/>
      </c>
    </row>
    <row r="151" spans="2:34" x14ac:dyDescent="0.45">
      <c r="B151" s="1" t="str">
        <v>30000</v>
      </c>
      <c r="C151" s="1" t="str">
        <v>Graphic Design Institute</v>
      </c>
      <c r="D151" s="1" t="str">
        <v>108143</v>
      </c>
      <c r="E151" s="71" t="str">
        <v>2023-10-16</v>
      </c>
      <c r="F151" s="71" t="str">
        <v>2023-10-16</v>
      </c>
      <c r="G151" s="71" t="str">
        <v>2023-10-16</v>
      </c>
      <c r="H151" s="61">
        <v>-2195</v>
      </c>
      <c r="I151" s="61">
        <v>2195</v>
      </c>
      <c r="J151" s="61">
        <v>0</v>
      </c>
      <c r="K151" s="1">
        <v>6</v>
      </c>
      <c r="L151" s="65">
        <v>807</v>
      </c>
      <c r="M151" s="24" t="str">
        <v>Over 150 days</v>
      </c>
      <c r="N151" s="62">
        <v>0</v>
      </c>
      <c r="O151" s="62">
        <v>0</v>
      </c>
      <c r="P151" s="1" t="str">
        <v>30000 - Graphic Design Institute</v>
      </c>
      <c r="Q151" s="27" t="str">
        <v>Decrease</v>
      </c>
      <c r="R151" s="27" t="str">
        <v>Yes</v>
      </c>
      <c r="T151" s="61" t="str">
        <v>30</v>
      </c>
      <c r="U151" s="61" t="str">
        <v/>
      </c>
      <c r="V151" s="61" t="str">
        <v/>
      </c>
      <c r="W151" s="61" t="str">
        <v/>
      </c>
      <c r="X151" s="61" t="str">
        <v/>
      </c>
      <c r="Y151" s="61" t="str">
        <v/>
      </c>
      <c r="Z151" s="61" t="str">
        <v/>
      </c>
      <c r="AA151" s="61" t="str">
        <v/>
      </c>
      <c r="AB151" s="61" t="str">
        <v/>
      </c>
      <c r="AC151" s="61" t="str">
        <v/>
      </c>
      <c r="AD151" s="61" t="str">
        <v/>
      </c>
      <c r="AE151" s="61" t="str">
        <v/>
      </c>
      <c r="AF151" s="61" t="str">
        <v/>
      </c>
      <c r="AG151" s="61" t="str">
        <v/>
      </c>
      <c r="AH151" s="61" t="str">
        <v/>
      </c>
    </row>
    <row r="152" spans="2:34" x14ac:dyDescent="0.45">
      <c r="B152" s="1" t="str">
        <v>20000</v>
      </c>
      <c r="C152" s="1" t="str">
        <v>First Up Consultants</v>
      </c>
      <c r="D152" s="1" t="str">
        <v>108144</v>
      </c>
      <c r="E152" s="71" t="str">
        <v>2023-11-08</v>
      </c>
      <c r="F152" s="71" t="str">
        <v>2023-11-08</v>
      </c>
      <c r="G152" s="71" t="str">
        <v>2023-11-08</v>
      </c>
      <c r="H152" s="61">
        <v>-1089.8800000000001</v>
      </c>
      <c r="I152" s="61">
        <v>1089.8800000000001</v>
      </c>
      <c r="J152" s="61">
        <v>0</v>
      </c>
      <c r="K152" s="1">
        <v>4</v>
      </c>
      <c r="L152" s="65">
        <v>784</v>
      </c>
      <c r="M152" s="24" t="str">
        <v>Over 150 days</v>
      </c>
      <c r="N152" s="62">
        <v>0</v>
      </c>
      <c r="O152" s="62">
        <v>0</v>
      </c>
      <c r="P152" s="1" t="str">
        <v>20000 - First Up Consultants</v>
      </c>
      <c r="Q152" s="27" t="str">
        <v>Decrease</v>
      </c>
      <c r="R152" s="27" t="str">
        <v>Yes</v>
      </c>
      <c r="T152" s="61" t="str">
        <v>40</v>
      </c>
      <c r="U152" s="61" t="str">
        <v/>
      </c>
      <c r="V152" s="61" t="str">
        <v/>
      </c>
      <c r="W152" s="61" t="str">
        <v/>
      </c>
      <c r="X152" s="61" t="str">
        <v/>
      </c>
      <c r="Y152" s="61" t="str">
        <v/>
      </c>
      <c r="Z152" s="61" t="str">
        <v/>
      </c>
      <c r="AA152" s="61" t="str">
        <v/>
      </c>
      <c r="AB152" s="61" t="str">
        <v/>
      </c>
      <c r="AC152" s="61" t="str">
        <v/>
      </c>
      <c r="AD152" s="61" t="str">
        <v/>
      </c>
      <c r="AE152" s="61" t="str">
        <v/>
      </c>
      <c r="AF152" s="61" t="str">
        <v/>
      </c>
      <c r="AG152" s="61" t="str">
        <v/>
      </c>
      <c r="AH152" s="61" t="str">
        <v/>
      </c>
    </row>
    <row r="153" spans="2:34" x14ac:dyDescent="0.45">
      <c r="B153" s="1" t="str">
        <v>40000</v>
      </c>
      <c r="C153" s="1" t="str">
        <v>Wide World Importers</v>
      </c>
      <c r="D153" s="1" t="str">
        <v>108145</v>
      </c>
      <c r="E153" s="71" t="str">
        <v>2023-11-08</v>
      </c>
      <c r="F153" s="71" t="str">
        <v>2023-11-08</v>
      </c>
      <c r="G153" s="71" t="str">
        <v>2023-11-08</v>
      </c>
      <c r="H153" s="61">
        <v>-1640</v>
      </c>
      <c r="I153" s="61">
        <v>1640</v>
      </c>
      <c r="J153" s="61">
        <v>0</v>
      </c>
      <c r="K153" s="1">
        <v>5</v>
      </c>
      <c r="L153" s="65">
        <v>784</v>
      </c>
      <c r="M153" s="24" t="str">
        <v>Over 150 days</v>
      </c>
      <c r="N153" s="62">
        <v>0</v>
      </c>
      <c r="O153" s="62">
        <v>0</v>
      </c>
      <c r="P153" s="1" t="str">
        <v>40000 - Wide World Importers</v>
      </c>
      <c r="Q153" s="27" t="str">
        <v>Decrease</v>
      </c>
      <c r="R153" s="27" t="str">
        <v>Yes</v>
      </c>
      <c r="T153" s="61" t="str">
        <v>40</v>
      </c>
      <c r="U153" s="61" t="str">
        <v>HOME</v>
      </c>
      <c r="V153" s="61" t="str">
        <v/>
      </c>
      <c r="W153" s="61" t="str">
        <v/>
      </c>
      <c r="X153" s="61" t="str">
        <v/>
      </c>
      <c r="Y153" s="61" t="str">
        <v/>
      </c>
      <c r="Z153" s="61" t="str">
        <v/>
      </c>
      <c r="AA153" s="61" t="str">
        <v/>
      </c>
      <c r="AB153" s="61" t="str">
        <v/>
      </c>
      <c r="AC153" s="61" t="str">
        <v/>
      </c>
      <c r="AD153" s="61" t="str">
        <v/>
      </c>
      <c r="AE153" s="61" t="str">
        <v/>
      </c>
      <c r="AF153" s="61" t="str">
        <v/>
      </c>
      <c r="AG153" s="61" t="str">
        <v/>
      </c>
      <c r="AH153" s="61" t="str">
        <v/>
      </c>
    </row>
    <row r="154" spans="2:34" x14ac:dyDescent="0.45">
      <c r="B154" s="1" t="str">
        <v>30000</v>
      </c>
      <c r="C154" s="1" t="str">
        <v>Graphic Design Institute</v>
      </c>
      <c r="D154" s="1" t="str">
        <v>108146</v>
      </c>
      <c r="E154" s="71" t="str">
        <v>2023-11-09</v>
      </c>
      <c r="F154" s="71" t="str">
        <v>2023-11-09</v>
      </c>
      <c r="G154" s="71" t="str">
        <v>2023-11-09</v>
      </c>
      <c r="H154" s="61">
        <v>-480.5</v>
      </c>
      <c r="I154" s="61">
        <v>480.5</v>
      </c>
      <c r="J154" s="61">
        <v>0</v>
      </c>
      <c r="K154" s="1">
        <v>6</v>
      </c>
      <c r="L154" s="65">
        <v>783</v>
      </c>
      <c r="M154" s="24" t="str">
        <v>Over 150 days</v>
      </c>
      <c r="N154" s="62">
        <v>0</v>
      </c>
      <c r="O154" s="62">
        <v>0</v>
      </c>
      <c r="P154" s="1" t="str">
        <v>30000 - Graphic Design Institute</v>
      </c>
      <c r="Q154" s="27" t="str">
        <v>Decrease</v>
      </c>
      <c r="R154" s="27" t="str">
        <v>Yes</v>
      </c>
      <c r="T154" s="61" t="str">
        <v>30</v>
      </c>
      <c r="U154" s="61" t="str">
        <v/>
      </c>
      <c r="V154" s="61" t="str">
        <v/>
      </c>
      <c r="W154" s="61" t="str">
        <v/>
      </c>
      <c r="X154" s="61" t="str">
        <v/>
      </c>
      <c r="Y154" s="61" t="str">
        <v/>
      </c>
      <c r="Z154" s="61" t="str">
        <v/>
      </c>
      <c r="AA154" s="61" t="str">
        <v/>
      </c>
      <c r="AB154" s="61" t="str">
        <v/>
      </c>
      <c r="AC154" s="61" t="str">
        <v/>
      </c>
      <c r="AD154" s="61" t="str">
        <v/>
      </c>
      <c r="AE154" s="61" t="str">
        <v/>
      </c>
      <c r="AF154" s="61" t="str">
        <v/>
      </c>
      <c r="AG154" s="61" t="str">
        <v/>
      </c>
      <c r="AH154" s="61" t="str">
        <v/>
      </c>
    </row>
    <row r="155" spans="2:34" x14ac:dyDescent="0.45">
      <c r="B155" s="1" t="str">
        <v>50000</v>
      </c>
      <c r="C155" s="1" t="str">
        <v>Nod Publishers</v>
      </c>
      <c r="D155" s="1" t="str">
        <v>108147</v>
      </c>
      <c r="E155" s="71" t="str">
        <v>2023-11-10</v>
      </c>
      <c r="F155" s="71" t="str">
        <v>2023-11-10</v>
      </c>
      <c r="G155" s="71" t="str">
        <v>2023-11-10</v>
      </c>
      <c r="H155" s="61">
        <v>-1213.5</v>
      </c>
      <c r="I155" s="61">
        <v>1213.5</v>
      </c>
      <c r="J155" s="61">
        <v>0</v>
      </c>
      <c r="K155" s="1">
        <v>4</v>
      </c>
      <c r="L155" s="65">
        <v>782</v>
      </c>
      <c r="M155" s="24" t="str">
        <v>Over 150 days</v>
      </c>
      <c r="N155" s="62">
        <v>0</v>
      </c>
      <c r="O155" s="62">
        <v>0</v>
      </c>
      <c r="P155" s="1" t="str">
        <v>50000 - Nod Publishers</v>
      </c>
      <c r="Q155" s="27" t="str">
        <v>Decrease</v>
      </c>
      <c r="R155" s="27" t="str">
        <v>Yes</v>
      </c>
      <c r="T155" s="61" t="str">
        <v>40</v>
      </c>
      <c r="U155" s="61" t="str">
        <v/>
      </c>
      <c r="V155" s="61" t="str">
        <v/>
      </c>
      <c r="W155" s="61" t="str">
        <v/>
      </c>
      <c r="X155" s="61" t="str">
        <v/>
      </c>
      <c r="Y155" s="61" t="str">
        <v/>
      </c>
      <c r="Z155" s="61" t="str">
        <v/>
      </c>
      <c r="AA155" s="61" t="str">
        <v/>
      </c>
      <c r="AB155" s="61" t="str">
        <v/>
      </c>
      <c r="AC155" s="61" t="str">
        <v/>
      </c>
      <c r="AD155" s="61" t="str">
        <v/>
      </c>
      <c r="AE155" s="61" t="str">
        <v/>
      </c>
      <c r="AF155" s="61" t="str">
        <v/>
      </c>
      <c r="AG155" s="61" t="str">
        <v/>
      </c>
      <c r="AH155" s="61" t="str">
        <v/>
      </c>
    </row>
    <row r="156" spans="2:34" x14ac:dyDescent="0.45">
      <c r="B156" s="1" t="str">
        <v>20000</v>
      </c>
      <c r="C156" s="1" t="str">
        <v>First Up Consultants</v>
      </c>
      <c r="D156" s="1" t="str">
        <v>108148</v>
      </c>
      <c r="E156" s="71" t="str">
        <v>2023-11-10</v>
      </c>
      <c r="F156" s="71" t="str">
        <v>2023-11-10</v>
      </c>
      <c r="G156" s="71" t="str">
        <v>2023-11-10</v>
      </c>
      <c r="H156" s="61">
        <v>-720.75</v>
      </c>
      <c r="I156" s="61">
        <v>720.75</v>
      </c>
      <c r="J156" s="61">
        <v>0</v>
      </c>
      <c r="K156" s="1">
        <v>4</v>
      </c>
      <c r="L156" s="65">
        <v>782</v>
      </c>
      <c r="M156" s="24" t="str">
        <v>Over 150 days</v>
      </c>
      <c r="N156" s="62">
        <v>0</v>
      </c>
      <c r="O156" s="62">
        <v>0</v>
      </c>
      <c r="P156" s="1" t="str">
        <v>20000 - First Up Consultants</v>
      </c>
      <c r="Q156" s="27" t="str">
        <v>Decrease</v>
      </c>
      <c r="R156" s="27" t="str">
        <v>Yes</v>
      </c>
      <c r="T156" s="61" t="str">
        <v>40</v>
      </c>
      <c r="U156" s="61" t="str">
        <v/>
      </c>
      <c r="V156" s="61" t="str">
        <v/>
      </c>
      <c r="W156" s="61" t="str">
        <v/>
      </c>
      <c r="X156" s="61" t="str">
        <v/>
      </c>
      <c r="Y156" s="61" t="str">
        <v/>
      </c>
      <c r="Z156" s="61" t="str">
        <v/>
      </c>
      <c r="AA156" s="61" t="str">
        <v/>
      </c>
      <c r="AB156" s="61" t="str">
        <v/>
      </c>
      <c r="AC156" s="61" t="str">
        <v/>
      </c>
      <c r="AD156" s="61" t="str">
        <v/>
      </c>
      <c r="AE156" s="61" t="str">
        <v/>
      </c>
      <c r="AF156" s="61" t="str">
        <v/>
      </c>
      <c r="AG156" s="61" t="str">
        <v/>
      </c>
      <c r="AH156" s="61" t="str">
        <v/>
      </c>
    </row>
    <row r="157" spans="2:34" x14ac:dyDescent="0.45">
      <c r="B157" s="1" t="str">
        <v>10000</v>
      </c>
      <c r="C157" s="1" t="str">
        <v>Fabrikam, Inc.</v>
      </c>
      <c r="D157" s="1" t="str">
        <v>108149</v>
      </c>
      <c r="E157" s="71" t="str">
        <v>2023-11-11</v>
      </c>
      <c r="F157" s="71" t="str">
        <v>2023-11-11</v>
      </c>
      <c r="G157" s="71" t="str">
        <v>2023-11-11</v>
      </c>
      <c r="H157" s="61">
        <v>-682.5</v>
      </c>
      <c r="I157" s="61">
        <v>682.5</v>
      </c>
      <c r="J157" s="61">
        <v>0</v>
      </c>
      <c r="K157" s="1">
        <v>3</v>
      </c>
      <c r="L157" s="65">
        <v>781</v>
      </c>
      <c r="M157" s="24" t="str">
        <v>Over 150 days</v>
      </c>
      <c r="N157" s="62">
        <v>0</v>
      </c>
      <c r="O157" s="62">
        <v>0</v>
      </c>
      <c r="P157" s="1" t="str">
        <v>10000 - Fabrikam, Inc.</v>
      </c>
      <c r="Q157" s="27" t="str">
        <v>Decrease</v>
      </c>
      <c r="R157" s="27" t="str">
        <v>Yes</v>
      </c>
      <c r="T157" s="61" t="str">
        <v>70</v>
      </c>
      <c r="U157" s="61" t="str">
        <v>INDUSTRIAL</v>
      </c>
      <c r="V157" s="61" t="str">
        <v/>
      </c>
      <c r="W157" s="61" t="str">
        <v/>
      </c>
      <c r="X157" s="61" t="str">
        <v/>
      </c>
      <c r="Y157" s="61" t="str">
        <v>SUMMER</v>
      </c>
      <c r="Z157" s="61" t="str">
        <v/>
      </c>
      <c r="AA157" s="61" t="str">
        <v/>
      </c>
      <c r="AB157" s="61" t="str">
        <v/>
      </c>
      <c r="AC157" s="61" t="str">
        <v/>
      </c>
      <c r="AD157" s="61" t="str">
        <v/>
      </c>
      <c r="AE157" s="61" t="str">
        <v/>
      </c>
      <c r="AF157" s="61" t="str">
        <v/>
      </c>
      <c r="AG157" s="61" t="str">
        <v/>
      </c>
      <c r="AH157" s="61" t="str">
        <v/>
      </c>
    </row>
    <row r="158" spans="2:34" x14ac:dyDescent="0.45">
      <c r="B158" s="1" t="str">
        <v>50000</v>
      </c>
      <c r="C158" s="1" t="str">
        <v>Nod Publishers</v>
      </c>
      <c r="D158" s="1" t="str">
        <v>108150</v>
      </c>
      <c r="E158" s="71" t="str">
        <v>2023-11-12</v>
      </c>
      <c r="F158" s="71" t="str">
        <v>2023-11-12</v>
      </c>
      <c r="G158" s="71" t="str">
        <v>2023-11-12</v>
      </c>
      <c r="H158" s="61">
        <v>-5066</v>
      </c>
      <c r="I158" s="61">
        <v>5066</v>
      </c>
      <c r="J158" s="61">
        <v>0</v>
      </c>
      <c r="K158" s="1">
        <v>4</v>
      </c>
      <c r="L158" s="65">
        <v>780</v>
      </c>
      <c r="M158" s="24" t="str">
        <v>Over 150 days</v>
      </c>
      <c r="N158" s="62">
        <v>0</v>
      </c>
      <c r="O158" s="62">
        <v>0</v>
      </c>
      <c r="P158" s="1" t="str">
        <v>50000 - Nod Publishers</v>
      </c>
      <c r="Q158" s="27" t="str">
        <v>Decrease</v>
      </c>
      <c r="R158" s="27" t="str">
        <v>Yes</v>
      </c>
      <c r="T158" s="61" t="str">
        <v>40</v>
      </c>
      <c r="U158" s="61" t="str">
        <v/>
      </c>
      <c r="V158" s="61" t="str">
        <v/>
      </c>
      <c r="W158" s="61" t="str">
        <v/>
      </c>
      <c r="X158" s="61" t="str">
        <v/>
      </c>
      <c r="Y158" s="61" t="str">
        <v/>
      </c>
      <c r="Z158" s="61" t="str">
        <v/>
      </c>
      <c r="AA158" s="61" t="str">
        <v/>
      </c>
      <c r="AB158" s="61" t="str">
        <v/>
      </c>
      <c r="AC158" s="61" t="str">
        <v/>
      </c>
      <c r="AD158" s="61" t="str">
        <v/>
      </c>
      <c r="AE158" s="61" t="str">
        <v/>
      </c>
      <c r="AF158" s="61" t="str">
        <v/>
      </c>
      <c r="AG158" s="61" t="str">
        <v/>
      </c>
      <c r="AH158" s="61" t="str">
        <v/>
      </c>
    </row>
    <row r="159" spans="2:34" x14ac:dyDescent="0.45">
      <c r="B159" s="1" t="str">
        <v>30000</v>
      </c>
      <c r="C159" s="1" t="str">
        <v>Graphic Design Institute</v>
      </c>
      <c r="D159" s="1" t="str">
        <v>108151</v>
      </c>
      <c r="E159" s="71" t="str">
        <v>2023-11-13</v>
      </c>
      <c r="F159" s="71" t="str">
        <v>2023-11-13</v>
      </c>
      <c r="G159" s="71" t="str">
        <v>2023-11-13</v>
      </c>
      <c r="H159" s="61">
        <v>-250.2</v>
      </c>
      <c r="I159" s="61">
        <v>250.2</v>
      </c>
      <c r="J159" s="61">
        <v>0</v>
      </c>
      <c r="K159" s="1">
        <v>6</v>
      </c>
      <c r="L159" s="65">
        <v>779</v>
      </c>
      <c r="M159" s="24" t="str">
        <v>Over 150 days</v>
      </c>
      <c r="N159" s="62">
        <v>0</v>
      </c>
      <c r="O159" s="62">
        <v>0</v>
      </c>
      <c r="P159" s="1" t="str">
        <v>30000 - Graphic Design Institute</v>
      </c>
      <c r="Q159" s="27" t="str">
        <v>Decrease</v>
      </c>
      <c r="R159" s="27" t="str">
        <v>Yes</v>
      </c>
      <c r="T159" s="61" t="str">
        <v>30</v>
      </c>
      <c r="U159" s="61" t="str">
        <v/>
      </c>
      <c r="V159" s="61" t="str">
        <v/>
      </c>
      <c r="W159" s="61" t="str">
        <v/>
      </c>
      <c r="X159" s="61" t="str">
        <v/>
      </c>
      <c r="Y159" s="61" t="str">
        <v/>
      </c>
      <c r="Z159" s="61" t="str">
        <v/>
      </c>
      <c r="AA159" s="61" t="str">
        <v/>
      </c>
      <c r="AB159" s="61" t="str">
        <v/>
      </c>
      <c r="AC159" s="61" t="str">
        <v/>
      </c>
      <c r="AD159" s="61" t="str">
        <v/>
      </c>
      <c r="AE159" s="61" t="str">
        <v/>
      </c>
      <c r="AF159" s="61" t="str">
        <v/>
      </c>
      <c r="AG159" s="61" t="str">
        <v/>
      </c>
      <c r="AH159" s="61" t="str">
        <v/>
      </c>
    </row>
    <row r="160" spans="2:34" x14ac:dyDescent="0.45">
      <c r="B160" s="1" t="str">
        <v>20000</v>
      </c>
      <c r="C160" s="1" t="str">
        <v>First Up Consultants</v>
      </c>
      <c r="D160" s="1" t="str">
        <v>108152</v>
      </c>
      <c r="E160" s="71" t="str">
        <v>2023-11-13</v>
      </c>
      <c r="F160" s="71" t="str">
        <v>2023-11-13</v>
      </c>
      <c r="G160" s="71" t="str">
        <v>2023-11-13</v>
      </c>
      <c r="H160" s="61">
        <v>-731.25</v>
      </c>
      <c r="I160" s="61">
        <v>731.25</v>
      </c>
      <c r="J160" s="61">
        <v>0</v>
      </c>
      <c r="K160" s="1">
        <v>4</v>
      </c>
      <c r="L160" s="65">
        <v>779</v>
      </c>
      <c r="M160" s="24" t="str">
        <v>Over 150 days</v>
      </c>
      <c r="N160" s="62">
        <v>0</v>
      </c>
      <c r="O160" s="62">
        <v>0</v>
      </c>
      <c r="P160" s="1" t="str">
        <v>20000 - First Up Consultants</v>
      </c>
      <c r="Q160" s="27" t="str">
        <v>Decrease</v>
      </c>
      <c r="R160" s="27" t="str">
        <v>Yes</v>
      </c>
      <c r="T160" s="61" t="str">
        <v>40</v>
      </c>
      <c r="U160" s="61" t="str">
        <v/>
      </c>
      <c r="V160" s="61" t="str">
        <v/>
      </c>
      <c r="W160" s="61" t="str">
        <v/>
      </c>
      <c r="X160" s="61" t="str">
        <v/>
      </c>
      <c r="Y160" s="61" t="str">
        <v/>
      </c>
      <c r="Z160" s="61" t="str">
        <v/>
      </c>
      <c r="AA160" s="61" t="str">
        <v/>
      </c>
      <c r="AB160" s="61" t="str">
        <v/>
      </c>
      <c r="AC160" s="61" t="str">
        <v/>
      </c>
      <c r="AD160" s="61" t="str">
        <v/>
      </c>
      <c r="AE160" s="61" t="str">
        <v/>
      </c>
      <c r="AF160" s="61" t="str">
        <v/>
      </c>
      <c r="AG160" s="61" t="str">
        <v/>
      </c>
      <c r="AH160" s="61" t="str">
        <v/>
      </c>
    </row>
    <row r="161" spans="2:34" x14ac:dyDescent="0.45">
      <c r="B161" s="1" t="str">
        <v>40000</v>
      </c>
      <c r="C161" s="1" t="str">
        <v>Wide World Importers</v>
      </c>
      <c r="D161" s="1" t="str">
        <v>108153</v>
      </c>
      <c r="E161" s="71" t="str">
        <v>2023-11-13</v>
      </c>
      <c r="F161" s="71" t="str">
        <v>2023-11-13</v>
      </c>
      <c r="G161" s="71" t="str">
        <v>2023-11-13</v>
      </c>
      <c r="H161" s="61">
        <v>-5304</v>
      </c>
      <c r="I161" s="61">
        <v>5304</v>
      </c>
      <c r="J161" s="61">
        <v>0</v>
      </c>
      <c r="K161" s="1">
        <v>5</v>
      </c>
      <c r="L161" s="65">
        <v>779</v>
      </c>
      <c r="M161" s="24" t="str">
        <v>Over 150 days</v>
      </c>
      <c r="N161" s="62">
        <v>0</v>
      </c>
      <c r="O161" s="62">
        <v>0</v>
      </c>
      <c r="P161" s="1" t="str">
        <v>40000 - Wide World Importers</v>
      </c>
      <c r="Q161" s="27" t="str">
        <v>Decrease</v>
      </c>
      <c r="R161" s="27" t="str">
        <v>Yes</v>
      </c>
      <c r="T161" s="61" t="str">
        <v>40</v>
      </c>
      <c r="U161" s="61" t="str">
        <v>HOME</v>
      </c>
      <c r="V161" s="61" t="str">
        <v/>
      </c>
      <c r="W161" s="61" t="str">
        <v/>
      </c>
      <c r="X161" s="61" t="str">
        <v/>
      </c>
      <c r="Y161" s="61" t="str">
        <v/>
      </c>
      <c r="Z161" s="61" t="str">
        <v/>
      </c>
      <c r="AA161" s="61" t="str">
        <v/>
      </c>
      <c r="AB161" s="61" t="str">
        <v/>
      </c>
      <c r="AC161" s="61" t="str">
        <v/>
      </c>
      <c r="AD161" s="61" t="str">
        <v/>
      </c>
      <c r="AE161" s="61" t="str">
        <v/>
      </c>
      <c r="AF161" s="61" t="str">
        <v/>
      </c>
      <c r="AG161" s="61" t="str">
        <v/>
      </c>
      <c r="AH161" s="61" t="str">
        <v/>
      </c>
    </row>
    <row r="162" spans="2:34" x14ac:dyDescent="0.45">
      <c r="B162" s="1" t="str">
        <v>40000</v>
      </c>
      <c r="C162" s="1" t="str">
        <v>Wide World Importers</v>
      </c>
      <c r="D162" s="1" t="str">
        <v>108154</v>
      </c>
      <c r="E162" s="71" t="str">
        <v>2023-11-14</v>
      </c>
      <c r="F162" s="71" t="str">
        <v>2023-11-14</v>
      </c>
      <c r="G162" s="71" t="str">
        <v>2023-11-14</v>
      </c>
      <c r="H162" s="61">
        <v>-487.5</v>
      </c>
      <c r="I162" s="61">
        <v>487.5</v>
      </c>
      <c r="J162" s="61">
        <v>0</v>
      </c>
      <c r="K162" s="1">
        <v>5</v>
      </c>
      <c r="L162" s="65">
        <v>778</v>
      </c>
      <c r="M162" s="24" t="str">
        <v>Over 150 days</v>
      </c>
      <c r="N162" s="62">
        <v>0</v>
      </c>
      <c r="O162" s="62">
        <v>0</v>
      </c>
      <c r="P162" s="1" t="str">
        <v>40000 - Wide World Importers</v>
      </c>
      <c r="Q162" s="27" t="str">
        <v>Decrease</v>
      </c>
      <c r="R162" s="27" t="str">
        <v>Yes</v>
      </c>
      <c r="T162" s="61" t="str">
        <v>40</v>
      </c>
      <c r="U162" s="61" t="str">
        <v>HOME</v>
      </c>
      <c r="V162" s="61" t="str">
        <v/>
      </c>
      <c r="W162" s="61" t="str">
        <v/>
      </c>
      <c r="X162" s="61" t="str">
        <v/>
      </c>
      <c r="Y162" s="61" t="str">
        <v/>
      </c>
      <c r="Z162" s="61" t="str">
        <v/>
      </c>
      <c r="AA162" s="61" t="str">
        <v/>
      </c>
      <c r="AB162" s="61" t="str">
        <v/>
      </c>
      <c r="AC162" s="61" t="str">
        <v/>
      </c>
      <c r="AD162" s="61" t="str">
        <v/>
      </c>
      <c r="AE162" s="61" t="str">
        <v/>
      </c>
      <c r="AF162" s="61" t="str">
        <v/>
      </c>
      <c r="AG162" s="61" t="str">
        <v/>
      </c>
      <c r="AH162" s="61" t="str">
        <v/>
      </c>
    </row>
    <row r="163" spans="2:34" x14ac:dyDescent="0.45">
      <c r="B163" s="1" t="str">
        <v>30000</v>
      </c>
      <c r="C163" s="1" t="str">
        <v>Graphic Design Institute</v>
      </c>
      <c r="D163" s="1" t="str">
        <v>108155</v>
      </c>
      <c r="E163" s="71" t="str">
        <v>2023-11-15</v>
      </c>
      <c r="F163" s="71" t="str">
        <v>2023-11-15</v>
      </c>
      <c r="G163" s="71" t="str">
        <v>2023-11-15</v>
      </c>
      <c r="H163" s="61">
        <v>-1797.5</v>
      </c>
      <c r="I163" s="61">
        <v>1797.5</v>
      </c>
      <c r="J163" s="61">
        <v>0</v>
      </c>
      <c r="K163" s="1">
        <v>6</v>
      </c>
      <c r="L163" s="65">
        <v>777</v>
      </c>
      <c r="M163" s="24" t="str">
        <v>Over 150 days</v>
      </c>
      <c r="N163" s="62">
        <v>0</v>
      </c>
      <c r="O163" s="62">
        <v>0</v>
      </c>
      <c r="P163" s="1" t="str">
        <v>30000 - Graphic Design Institute</v>
      </c>
      <c r="Q163" s="27" t="str">
        <v>Decrease</v>
      </c>
      <c r="R163" s="27" t="str">
        <v>Yes</v>
      </c>
      <c r="T163" s="61" t="str">
        <v>30</v>
      </c>
      <c r="U163" s="61" t="str">
        <v/>
      </c>
      <c r="V163" s="61" t="str">
        <v/>
      </c>
      <c r="W163" s="61" t="str">
        <v/>
      </c>
      <c r="X163" s="61" t="str">
        <v/>
      </c>
      <c r="Y163" s="61" t="str">
        <v/>
      </c>
      <c r="Z163" s="61" t="str">
        <v/>
      </c>
      <c r="AA163" s="61" t="str">
        <v/>
      </c>
      <c r="AB163" s="61" t="str">
        <v/>
      </c>
      <c r="AC163" s="61" t="str">
        <v/>
      </c>
      <c r="AD163" s="61" t="str">
        <v/>
      </c>
      <c r="AE163" s="61" t="str">
        <v/>
      </c>
      <c r="AF163" s="61" t="str">
        <v/>
      </c>
      <c r="AG163" s="61" t="str">
        <v/>
      </c>
      <c r="AH163" s="61" t="str">
        <v/>
      </c>
    </row>
    <row r="164" spans="2:34" x14ac:dyDescent="0.45">
      <c r="B164" s="1" t="str">
        <v>20000</v>
      </c>
      <c r="C164" s="1" t="str">
        <v>First Up Consultants</v>
      </c>
      <c r="D164" s="1" t="str">
        <v>108156</v>
      </c>
      <c r="E164" s="71" t="str">
        <v>2023-12-08</v>
      </c>
      <c r="F164" s="71" t="str">
        <v>2023-12-08</v>
      </c>
      <c r="G164" s="71" t="str">
        <v>2023-12-08</v>
      </c>
      <c r="H164" s="61">
        <v>-360.38</v>
      </c>
      <c r="I164" s="61">
        <v>360.38</v>
      </c>
      <c r="J164" s="61">
        <v>0</v>
      </c>
      <c r="K164" s="1">
        <v>4</v>
      </c>
      <c r="L164" s="65">
        <v>754</v>
      </c>
      <c r="M164" s="24" t="str">
        <v>Over 150 days</v>
      </c>
      <c r="N164" s="62">
        <v>0</v>
      </c>
      <c r="O164" s="62">
        <v>0</v>
      </c>
      <c r="P164" s="1" t="str">
        <v>20000 - First Up Consultants</v>
      </c>
      <c r="Q164" s="27" t="str">
        <v>Decrease</v>
      </c>
      <c r="R164" s="27" t="str">
        <v>Yes</v>
      </c>
      <c r="T164" s="61" t="str">
        <v>40</v>
      </c>
      <c r="U164" s="61" t="str">
        <v/>
      </c>
      <c r="V164" s="61" t="str">
        <v/>
      </c>
      <c r="W164" s="61" t="str">
        <v/>
      </c>
      <c r="X164" s="61" t="str">
        <v/>
      </c>
      <c r="Y164" s="61" t="str">
        <v/>
      </c>
      <c r="Z164" s="61" t="str">
        <v/>
      </c>
      <c r="AA164" s="61" t="str">
        <v/>
      </c>
      <c r="AB164" s="61" t="str">
        <v/>
      </c>
      <c r="AC164" s="61" t="str">
        <v/>
      </c>
      <c r="AD164" s="61" t="str">
        <v/>
      </c>
      <c r="AE164" s="61" t="str">
        <v/>
      </c>
      <c r="AF164" s="61" t="str">
        <v/>
      </c>
      <c r="AG164" s="61" t="str">
        <v/>
      </c>
      <c r="AH164" s="61" t="str">
        <v/>
      </c>
    </row>
    <row r="165" spans="2:34" x14ac:dyDescent="0.45">
      <c r="B165" s="1" t="str">
        <v>40000</v>
      </c>
      <c r="C165" s="1" t="str">
        <v>Wide World Importers</v>
      </c>
      <c r="D165" s="1" t="str">
        <v>108157</v>
      </c>
      <c r="E165" s="71" t="str">
        <v>2023-12-08</v>
      </c>
      <c r="F165" s="71" t="str">
        <v>2023-12-08</v>
      </c>
      <c r="G165" s="71" t="str">
        <v>2023-12-08</v>
      </c>
      <c r="H165" s="61">
        <v>-820</v>
      </c>
      <c r="I165" s="61">
        <v>820</v>
      </c>
      <c r="J165" s="61">
        <v>0</v>
      </c>
      <c r="K165" s="1">
        <v>5</v>
      </c>
      <c r="L165" s="65">
        <v>754</v>
      </c>
      <c r="M165" s="24" t="str">
        <v>Over 150 days</v>
      </c>
      <c r="N165" s="62">
        <v>0</v>
      </c>
      <c r="O165" s="62">
        <v>0</v>
      </c>
      <c r="P165" s="1" t="str">
        <v>40000 - Wide World Importers</v>
      </c>
      <c r="Q165" s="27" t="str">
        <v>Decrease</v>
      </c>
      <c r="R165" s="27" t="str">
        <v>Yes</v>
      </c>
      <c r="T165" s="61" t="str">
        <v>40</v>
      </c>
      <c r="U165" s="61" t="str">
        <v>HOME</v>
      </c>
      <c r="V165" s="61" t="str">
        <v/>
      </c>
      <c r="W165" s="61" t="str">
        <v/>
      </c>
      <c r="X165" s="61" t="str">
        <v/>
      </c>
      <c r="Y165" s="61" t="str">
        <v/>
      </c>
      <c r="Z165" s="61" t="str">
        <v/>
      </c>
      <c r="AA165" s="61" t="str">
        <v/>
      </c>
      <c r="AB165" s="61" t="str">
        <v/>
      </c>
      <c r="AC165" s="61" t="str">
        <v/>
      </c>
      <c r="AD165" s="61" t="str">
        <v/>
      </c>
      <c r="AE165" s="61" t="str">
        <v/>
      </c>
      <c r="AF165" s="61" t="str">
        <v/>
      </c>
      <c r="AG165" s="61" t="str">
        <v/>
      </c>
      <c r="AH165" s="61" t="str">
        <v/>
      </c>
    </row>
    <row r="166" spans="2:34" x14ac:dyDescent="0.45">
      <c r="B166" s="1" t="str">
        <v>30000</v>
      </c>
      <c r="C166" s="1" t="str">
        <v>Graphic Design Institute</v>
      </c>
      <c r="D166" s="1" t="str">
        <v>108158</v>
      </c>
      <c r="E166" s="71" t="str">
        <v>2023-12-09</v>
      </c>
      <c r="F166" s="71" t="str">
        <v>2023-12-09</v>
      </c>
      <c r="G166" s="71" t="str">
        <v>2023-12-09</v>
      </c>
      <c r="H166" s="61">
        <v>-288.3</v>
      </c>
      <c r="I166" s="61">
        <v>288.3</v>
      </c>
      <c r="J166" s="61">
        <v>0</v>
      </c>
      <c r="K166" s="1">
        <v>6</v>
      </c>
      <c r="L166" s="65">
        <v>753</v>
      </c>
      <c r="M166" s="24" t="str">
        <v>Over 150 days</v>
      </c>
      <c r="N166" s="62">
        <v>0</v>
      </c>
      <c r="O166" s="62">
        <v>0</v>
      </c>
      <c r="P166" s="1" t="str">
        <v>30000 - Graphic Design Institute</v>
      </c>
      <c r="Q166" s="27" t="str">
        <v>Decrease</v>
      </c>
      <c r="R166" s="27" t="str">
        <v>Yes</v>
      </c>
      <c r="T166" s="61" t="str">
        <v>30</v>
      </c>
      <c r="U166" s="61" t="str">
        <v/>
      </c>
      <c r="V166" s="61" t="str">
        <v/>
      </c>
      <c r="W166" s="61" t="str">
        <v/>
      </c>
      <c r="X166" s="61" t="str">
        <v/>
      </c>
      <c r="Y166" s="61" t="str">
        <v/>
      </c>
      <c r="Z166" s="61" t="str">
        <v/>
      </c>
      <c r="AA166" s="61" t="str">
        <v/>
      </c>
      <c r="AB166" s="61" t="str">
        <v/>
      </c>
      <c r="AC166" s="61" t="str">
        <v/>
      </c>
      <c r="AD166" s="61" t="str">
        <v/>
      </c>
      <c r="AE166" s="61" t="str">
        <v/>
      </c>
      <c r="AF166" s="61" t="str">
        <v/>
      </c>
      <c r="AG166" s="61" t="str">
        <v/>
      </c>
      <c r="AH166" s="61" t="str">
        <v/>
      </c>
    </row>
    <row r="167" spans="2:34" x14ac:dyDescent="0.45">
      <c r="B167" s="1" t="str">
        <v>40000</v>
      </c>
      <c r="C167" s="1" t="str">
        <v>Wide World Importers</v>
      </c>
      <c r="D167" s="1" t="str">
        <v>108159</v>
      </c>
      <c r="E167" s="71" t="str">
        <v>2023-12-09</v>
      </c>
      <c r="F167" s="71" t="str">
        <v>2023-12-09</v>
      </c>
      <c r="G167" s="71" t="str">
        <v>2023-12-09</v>
      </c>
      <c r="H167" s="61">
        <v>-365.63</v>
      </c>
      <c r="I167" s="61">
        <v>365.63</v>
      </c>
      <c r="J167" s="61">
        <v>0</v>
      </c>
      <c r="K167" s="1">
        <v>5</v>
      </c>
      <c r="L167" s="65">
        <v>753</v>
      </c>
      <c r="M167" s="24" t="str">
        <v>Over 150 days</v>
      </c>
      <c r="N167" s="62">
        <v>0</v>
      </c>
      <c r="O167" s="62">
        <v>0</v>
      </c>
      <c r="P167" s="1" t="str">
        <v>40000 - Wide World Importers</v>
      </c>
      <c r="Q167" s="27" t="str">
        <v>Decrease</v>
      </c>
      <c r="R167" s="27" t="str">
        <v>Yes</v>
      </c>
      <c r="T167" s="61" t="str">
        <v>40</v>
      </c>
      <c r="U167" s="61" t="str">
        <v>HOME</v>
      </c>
      <c r="V167" s="61" t="str">
        <v/>
      </c>
      <c r="W167" s="61" t="str">
        <v/>
      </c>
      <c r="X167" s="61" t="str">
        <v/>
      </c>
      <c r="Y167" s="61" t="str">
        <v/>
      </c>
      <c r="Z167" s="61" t="str">
        <v/>
      </c>
      <c r="AA167" s="61" t="str">
        <v/>
      </c>
      <c r="AB167" s="61" t="str">
        <v/>
      </c>
      <c r="AC167" s="61" t="str">
        <v/>
      </c>
      <c r="AD167" s="61" t="str">
        <v/>
      </c>
      <c r="AE167" s="61" t="str">
        <v/>
      </c>
      <c r="AF167" s="61" t="str">
        <v/>
      </c>
      <c r="AG167" s="61" t="str">
        <v/>
      </c>
      <c r="AH167" s="61" t="str">
        <v/>
      </c>
    </row>
    <row r="168" spans="2:34" x14ac:dyDescent="0.45">
      <c r="B168" s="1" t="str">
        <v>20000</v>
      </c>
      <c r="C168" s="1" t="str">
        <v>First Up Consultants</v>
      </c>
      <c r="D168" s="1" t="str">
        <v>108160</v>
      </c>
      <c r="E168" s="71" t="str">
        <v>2023-12-10</v>
      </c>
      <c r="F168" s="71" t="str">
        <v>2023-12-10</v>
      </c>
      <c r="G168" s="71" t="str">
        <v>2023-12-10</v>
      </c>
      <c r="H168" s="61">
        <v>-480.5</v>
      </c>
      <c r="I168" s="61">
        <v>480.5</v>
      </c>
      <c r="J168" s="61">
        <v>0</v>
      </c>
      <c r="K168" s="1">
        <v>4</v>
      </c>
      <c r="L168" s="65">
        <v>752</v>
      </c>
      <c r="M168" s="24" t="str">
        <v>Over 150 days</v>
      </c>
      <c r="N168" s="62">
        <v>0</v>
      </c>
      <c r="O168" s="62">
        <v>0</v>
      </c>
      <c r="P168" s="1" t="str">
        <v>20000 - First Up Consultants</v>
      </c>
      <c r="Q168" s="27" t="str">
        <v>Decrease</v>
      </c>
      <c r="R168" s="27" t="str">
        <v>Yes</v>
      </c>
      <c r="T168" s="61" t="str">
        <v>40</v>
      </c>
      <c r="U168" s="61" t="str">
        <v/>
      </c>
      <c r="V168" s="61" t="str">
        <v/>
      </c>
      <c r="W168" s="61" t="str">
        <v/>
      </c>
      <c r="X168" s="61" t="str">
        <v/>
      </c>
      <c r="Y168" s="61" t="str">
        <v/>
      </c>
      <c r="Z168" s="61" t="str">
        <v/>
      </c>
      <c r="AA168" s="61" t="str">
        <v/>
      </c>
      <c r="AB168" s="61" t="str">
        <v/>
      </c>
      <c r="AC168" s="61" t="str">
        <v/>
      </c>
      <c r="AD168" s="61" t="str">
        <v/>
      </c>
      <c r="AE168" s="61" t="str">
        <v/>
      </c>
      <c r="AF168" s="61" t="str">
        <v/>
      </c>
      <c r="AG168" s="61" t="str">
        <v/>
      </c>
      <c r="AH168" s="61" t="str">
        <v/>
      </c>
    </row>
    <row r="169" spans="2:34" x14ac:dyDescent="0.45">
      <c r="B169" s="1" t="str">
        <v>50000</v>
      </c>
      <c r="C169" s="1" t="str">
        <v>Nod Publishers</v>
      </c>
      <c r="D169" s="1" t="str">
        <v>108161</v>
      </c>
      <c r="E169" s="71" t="str">
        <v>2023-12-11</v>
      </c>
      <c r="F169" s="71" t="str">
        <v>2023-12-11</v>
      </c>
      <c r="G169" s="71" t="str">
        <v>2023-12-11</v>
      </c>
      <c r="H169" s="61">
        <v>-365.63</v>
      </c>
      <c r="I169" s="61">
        <v>365.63</v>
      </c>
      <c r="J169" s="61">
        <v>0</v>
      </c>
      <c r="K169" s="1">
        <v>4</v>
      </c>
      <c r="L169" s="65">
        <v>751</v>
      </c>
      <c r="M169" s="24" t="str">
        <v>Over 150 days</v>
      </c>
      <c r="N169" s="62">
        <v>0</v>
      </c>
      <c r="O169" s="62">
        <v>0</v>
      </c>
      <c r="P169" s="1" t="str">
        <v>50000 - Nod Publishers</v>
      </c>
      <c r="Q169" s="27" t="str">
        <v>Decrease</v>
      </c>
      <c r="R169" s="27" t="str">
        <v>Yes</v>
      </c>
      <c r="T169" s="61" t="str">
        <v>40</v>
      </c>
      <c r="U169" s="61" t="str">
        <v/>
      </c>
      <c r="V169" s="61" t="str">
        <v/>
      </c>
      <c r="W169" s="61" t="str">
        <v/>
      </c>
      <c r="X169" s="61" t="str">
        <v/>
      </c>
      <c r="Y169" s="61" t="str">
        <v/>
      </c>
      <c r="Z169" s="61" t="str">
        <v/>
      </c>
      <c r="AA169" s="61" t="str">
        <v/>
      </c>
      <c r="AB169" s="61" t="str">
        <v/>
      </c>
      <c r="AC169" s="61" t="str">
        <v/>
      </c>
      <c r="AD169" s="61" t="str">
        <v/>
      </c>
      <c r="AE169" s="61" t="str">
        <v/>
      </c>
      <c r="AF169" s="61" t="str">
        <v/>
      </c>
      <c r="AG169" s="61" t="str">
        <v/>
      </c>
      <c r="AH169" s="61" t="str">
        <v/>
      </c>
    </row>
    <row r="170" spans="2:34" x14ac:dyDescent="0.45">
      <c r="B170" s="1" t="str">
        <v>10000</v>
      </c>
      <c r="C170" s="1" t="str">
        <v>Fabrikam, Inc.</v>
      </c>
      <c r="D170" s="1" t="str">
        <v>108162</v>
      </c>
      <c r="E170" s="71" t="str">
        <v>2023-12-11</v>
      </c>
      <c r="F170" s="71" t="str">
        <v>2023-12-11</v>
      </c>
      <c r="G170" s="71" t="str">
        <v>2023-12-11</v>
      </c>
      <c r="H170" s="61">
        <v>-487.5</v>
      </c>
      <c r="I170" s="61">
        <v>487.5</v>
      </c>
      <c r="J170" s="61">
        <v>0</v>
      </c>
      <c r="K170" s="1">
        <v>3</v>
      </c>
      <c r="L170" s="65">
        <v>751</v>
      </c>
      <c r="M170" s="24" t="str">
        <v>Over 150 days</v>
      </c>
      <c r="N170" s="62">
        <v>0</v>
      </c>
      <c r="O170" s="62">
        <v>0</v>
      </c>
      <c r="P170" s="1" t="str">
        <v>10000 - Fabrikam, Inc.</v>
      </c>
      <c r="Q170" s="27" t="str">
        <v>Decrease</v>
      </c>
      <c r="R170" s="27" t="str">
        <v>Yes</v>
      </c>
      <c r="T170" s="61" t="str">
        <v>70</v>
      </c>
      <c r="U170" s="61" t="str">
        <v>INDUSTRIAL</v>
      </c>
      <c r="V170" s="61" t="str">
        <v/>
      </c>
      <c r="W170" s="61" t="str">
        <v/>
      </c>
      <c r="X170" s="61" t="str">
        <v/>
      </c>
      <c r="Y170" s="61" t="str">
        <v>SUMMER</v>
      </c>
      <c r="Z170" s="61" t="str">
        <v/>
      </c>
      <c r="AA170" s="61" t="str">
        <v/>
      </c>
      <c r="AB170" s="61" t="str">
        <v/>
      </c>
      <c r="AC170" s="61" t="str">
        <v/>
      </c>
      <c r="AD170" s="61" t="str">
        <v/>
      </c>
      <c r="AE170" s="61" t="str">
        <v/>
      </c>
      <c r="AF170" s="61" t="str">
        <v/>
      </c>
      <c r="AG170" s="61" t="str">
        <v/>
      </c>
      <c r="AH170" s="61" t="str">
        <v/>
      </c>
    </row>
    <row r="171" spans="2:34" x14ac:dyDescent="0.45">
      <c r="B171" s="1" t="str">
        <v>50000</v>
      </c>
      <c r="C171" s="1" t="str">
        <v>Nod Publishers</v>
      </c>
      <c r="D171" s="1" t="str">
        <v>108163</v>
      </c>
      <c r="E171" s="71" t="str">
        <v>2023-12-12</v>
      </c>
      <c r="F171" s="71" t="str">
        <v>2023-12-12</v>
      </c>
      <c r="G171" s="71" t="str">
        <v>2023-12-12</v>
      </c>
      <c r="H171" s="61">
        <v>-4039.75</v>
      </c>
      <c r="I171" s="61">
        <v>4039.75</v>
      </c>
      <c r="J171" s="61">
        <v>0</v>
      </c>
      <c r="K171" s="1">
        <v>4</v>
      </c>
      <c r="L171" s="65">
        <v>750</v>
      </c>
      <c r="M171" s="24" t="str">
        <v>Over 150 days</v>
      </c>
      <c r="N171" s="62">
        <v>0</v>
      </c>
      <c r="O171" s="62">
        <v>0</v>
      </c>
      <c r="P171" s="1" t="str">
        <v>50000 - Nod Publishers</v>
      </c>
      <c r="Q171" s="27" t="str">
        <v>Decrease</v>
      </c>
      <c r="R171" s="27" t="str">
        <v>Yes</v>
      </c>
      <c r="T171" s="61" t="str">
        <v>40</v>
      </c>
      <c r="U171" s="61" t="str">
        <v/>
      </c>
      <c r="V171" s="61" t="str">
        <v/>
      </c>
      <c r="W171" s="61" t="str">
        <v/>
      </c>
      <c r="X171" s="61" t="str">
        <v/>
      </c>
      <c r="Y171" s="61" t="str">
        <v/>
      </c>
      <c r="Z171" s="61" t="str">
        <v/>
      </c>
      <c r="AA171" s="61" t="str">
        <v/>
      </c>
      <c r="AB171" s="61" t="str">
        <v/>
      </c>
      <c r="AC171" s="61" t="str">
        <v/>
      </c>
      <c r="AD171" s="61" t="str">
        <v/>
      </c>
      <c r="AE171" s="61" t="str">
        <v/>
      </c>
      <c r="AF171" s="61" t="str">
        <v/>
      </c>
      <c r="AG171" s="61" t="str">
        <v/>
      </c>
      <c r="AH171" s="61" t="str">
        <v/>
      </c>
    </row>
    <row r="172" spans="2:34" x14ac:dyDescent="0.45">
      <c r="B172" s="1" t="str">
        <v>30000</v>
      </c>
      <c r="C172" s="1" t="str">
        <v>Graphic Design Institute</v>
      </c>
      <c r="D172" s="1" t="str">
        <v>108164</v>
      </c>
      <c r="E172" s="71" t="str">
        <v>2023-12-12</v>
      </c>
      <c r="F172" s="71" t="str">
        <v>2023-12-12</v>
      </c>
      <c r="G172" s="71" t="str">
        <v>2023-12-12</v>
      </c>
      <c r="H172" s="61">
        <v>-288.3</v>
      </c>
      <c r="I172" s="61">
        <v>288.3</v>
      </c>
      <c r="J172" s="61">
        <v>0</v>
      </c>
      <c r="K172" s="1">
        <v>6</v>
      </c>
      <c r="L172" s="65">
        <v>750</v>
      </c>
      <c r="M172" s="24" t="str">
        <v>Over 150 days</v>
      </c>
      <c r="N172" s="62">
        <v>0</v>
      </c>
      <c r="O172" s="62">
        <v>0</v>
      </c>
      <c r="P172" s="1" t="str">
        <v>30000 - Graphic Design Institute</v>
      </c>
      <c r="Q172" s="27" t="str">
        <v>Decrease</v>
      </c>
      <c r="R172" s="27" t="str">
        <v>Yes</v>
      </c>
      <c r="T172" s="61" t="str">
        <v>30</v>
      </c>
      <c r="U172" s="61" t="str">
        <v/>
      </c>
      <c r="V172" s="61" t="str">
        <v/>
      </c>
      <c r="W172" s="61" t="str">
        <v/>
      </c>
      <c r="X172" s="61" t="str">
        <v/>
      </c>
      <c r="Y172" s="61" t="str">
        <v/>
      </c>
      <c r="Z172" s="61" t="str">
        <v/>
      </c>
      <c r="AA172" s="61" t="str">
        <v/>
      </c>
      <c r="AB172" s="61" t="str">
        <v/>
      </c>
      <c r="AC172" s="61" t="str">
        <v/>
      </c>
      <c r="AD172" s="61" t="str">
        <v/>
      </c>
      <c r="AE172" s="61" t="str">
        <v/>
      </c>
      <c r="AF172" s="61" t="str">
        <v/>
      </c>
      <c r="AG172" s="61" t="str">
        <v/>
      </c>
      <c r="AH172" s="61" t="str">
        <v/>
      </c>
    </row>
    <row r="173" spans="2:34" x14ac:dyDescent="0.45">
      <c r="B173" s="1" t="str">
        <v>20000</v>
      </c>
      <c r="C173" s="1" t="str">
        <v>First Up Consultants</v>
      </c>
      <c r="D173" s="1" t="str">
        <v>108165</v>
      </c>
      <c r="E173" s="71" t="str">
        <v>2023-12-13</v>
      </c>
      <c r="F173" s="71" t="str">
        <v>2023-12-13</v>
      </c>
      <c r="G173" s="71" t="str">
        <v>2023-12-13</v>
      </c>
      <c r="H173" s="61">
        <v>-487.5</v>
      </c>
      <c r="I173" s="61">
        <v>487.5</v>
      </c>
      <c r="J173" s="61">
        <v>0</v>
      </c>
      <c r="K173" s="1">
        <v>4</v>
      </c>
      <c r="L173" s="65">
        <v>749</v>
      </c>
      <c r="M173" s="24" t="str">
        <v>Over 150 days</v>
      </c>
      <c r="N173" s="62">
        <v>0</v>
      </c>
      <c r="O173" s="62">
        <v>0</v>
      </c>
      <c r="P173" s="1" t="str">
        <v>20000 - First Up Consultants</v>
      </c>
      <c r="Q173" s="27" t="str">
        <v>Decrease</v>
      </c>
      <c r="R173" s="27" t="str">
        <v>Yes</v>
      </c>
      <c r="T173" s="61" t="str">
        <v>40</v>
      </c>
      <c r="U173" s="61" t="str">
        <v/>
      </c>
      <c r="V173" s="61" t="str">
        <v/>
      </c>
      <c r="W173" s="61" t="str">
        <v/>
      </c>
      <c r="X173" s="61" t="str">
        <v/>
      </c>
      <c r="Y173" s="61" t="str">
        <v/>
      </c>
      <c r="Z173" s="61" t="str">
        <v/>
      </c>
      <c r="AA173" s="61" t="str">
        <v/>
      </c>
      <c r="AB173" s="61" t="str">
        <v/>
      </c>
      <c r="AC173" s="61" t="str">
        <v/>
      </c>
      <c r="AD173" s="61" t="str">
        <v/>
      </c>
      <c r="AE173" s="61" t="str">
        <v/>
      </c>
      <c r="AF173" s="61" t="str">
        <v/>
      </c>
      <c r="AG173" s="61" t="str">
        <v/>
      </c>
      <c r="AH173" s="61" t="str">
        <v/>
      </c>
    </row>
    <row r="174" spans="2:34" x14ac:dyDescent="0.45">
      <c r="B174" s="1" t="str">
        <v>30000</v>
      </c>
      <c r="C174" s="1" t="str">
        <v>Graphic Design Institute</v>
      </c>
      <c r="D174" s="1" t="str">
        <v>108166</v>
      </c>
      <c r="E174" s="71" t="str">
        <v>2023-12-14</v>
      </c>
      <c r="F174" s="71" t="str">
        <v>2023-12-14</v>
      </c>
      <c r="G174" s="71" t="str">
        <v>2023-12-14</v>
      </c>
      <c r="H174" s="61">
        <v>-166.8</v>
      </c>
      <c r="I174" s="61">
        <v>166.8</v>
      </c>
      <c r="J174" s="61">
        <v>0</v>
      </c>
      <c r="K174" s="1">
        <v>6</v>
      </c>
      <c r="L174" s="65">
        <v>748</v>
      </c>
      <c r="M174" s="24" t="str">
        <v>Over 150 days</v>
      </c>
      <c r="N174" s="62">
        <v>0</v>
      </c>
      <c r="O174" s="62">
        <v>0</v>
      </c>
      <c r="P174" s="1" t="str">
        <v>30000 - Graphic Design Institute</v>
      </c>
      <c r="Q174" s="27" t="str">
        <v>Decrease</v>
      </c>
      <c r="R174" s="27" t="str">
        <v>Yes</v>
      </c>
      <c r="T174" s="61" t="str">
        <v>30</v>
      </c>
      <c r="U174" s="61" t="str">
        <v/>
      </c>
      <c r="V174" s="61" t="str">
        <v/>
      </c>
      <c r="W174" s="61" t="str">
        <v/>
      </c>
      <c r="X174" s="61" t="str">
        <v/>
      </c>
      <c r="Y174" s="61" t="str">
        <v/>
      </c>
      <c r="Z174" s="61" t="str">
        <v/>
      </c>
      <c r="AA174" s="61" t="str">
        <v/>
      </c>
      <c r="AB174" s="61" t="str">
        <v/>
      </c>
      <c r="AC174" s="61" t="str">
        <v/>
      </c>
      <c r="AD174" s="61" t="str">
        <v/>
      </c>
      <c r="AE174" s="61" t="str">
        <v/>
      </c>
      <c r="AF174" s="61" t="str">
        <v/>
      </c>
      <c r="AG174" s="61" t="str">
        <v/>
      </c>
      <c r="AH174" s="61" t="str">
        <v/>
      </c>
    </row>
    <row r="175" spans="2:34" x14ac:dyDescent="0.45">
      <c r="B175" s="1" t="str">
        <v>50000</v>
      </c>
      <c r="C175" s="1" t="str">
        <v>Nod Publishers</v>
      </c>
      <c r="D175" s="1" t="str">
        <v>108167</v>
      </c>
      <c r="E175" s="71" t="str">
        <v>2023-12-14</v>
      </c>
      <c r="F175" s="71" t="str">
        <v>2023-12-14</v>
      </c>
      <c r="G175" s="71" t="str">
        <v>2023-12-14</v>
      </c>
      <c r="H175" s="61">
        <v>-3536</v>
      </c>
      <c r="I175" s="61">
        <v>3536</v>
      </c>
      <c r="J175" s="61">
        <v>0</v>
      </c>
      <c r="K175" s="1">
        <v>4</v>
      </c>
      <c r="L175" s="65">
        <v>748</v>
      </c>
      <c r="M175" s="24" t="str">
        <v>Over 150 days</v>
      </c>
      <c r="N175" s="62">
        <v>0</v>
      </c>
      <c r="O175" s="62">
        <v>0</v>
      </c>
      <c r="P175" s="1" t="str">
        <v>50000 - Nod Publishers</v>
      </c>
      <c r="Q175" s="27" t="str">
        <v>Decrease</v>
      </c>
      <c r="R175" s="27" t="str">
        <v>Yes</v>
      </c>
      <c r="T175" s="61" t="str">
        <v>40</v>
      </c>
      <c r="U175" s="61" t="str">
        <v/>
      </c>
      <c r="V175" s="61" t="str">
        <v/>
      </c>
      <c r="W175" s="61" t="str">
        <v/>
      </c>
      <c r="X175" s="61" t="str">
        <v/>
      </c>
      <c r="Y175" s="61" t="str">
        <v/>
      </c>
      <c r="Z175" s="61" t="str">
        <v/>
      </c>
      <c r="AA175" s="61" t="str">
        <v/>
      </c>
      <c r="AB175" s="61" t="str">
        <v/>
      </c>
      <c r="AC175" s="61" t="str">
        <v/>
      </c>
      <c r="AD175" s="61" t="str">
        <v/>
      </c>
      <c r="AE175" s="61" t="str">
        <v/>
      </c>
      <c r="AF175" s="61" t="str">
        <v/>
      </c>
      <c r="AG175" s="61" t="str">
        <v/>
      </c>
      <c r="AH175" s="61" t="str">
        <v/>
      </c>
    </row>
    <row r="176" spans="2:34" x14ac:dyDescent="0.45">
      <c r="B176" s="1" t="str">
        <v>40000</v>
      </c>
      <c r="C176" s="1" t="str">
        <v>Wide World Importers</v>
      </c>
      <c r="D176" s="1" t="str">
        <v>108168</v>
      </c>
      <c r="E176" s="71" t="str">
        <v>2023-12-15</v>
      </c>
      <c r="F176" s="71" t="str">
        <v>2023-12-15</v>
      </c>
      <c r="G176" s="71" t="str">
        <v>2023-12-15</v>
      </c>
      <c r="H176" s="61">
        <v>-243.75</v>
      </c>
      <c r="I176" s="61">
        <v>243.75</v>
      </c>
      <c r="J176" s="61">
        <v>0</v>
      </c>
      <c r="K176" s="1">
        <v>5</v>
      </c>
      <c r="L176" s="65">
        <v>747</v>
      </c>
      <c r="M176" s="24" t="str">
        <v>Over 150 days</v>
      </c>
      <c r="N176" s="62">
        <v>0</v>
      </c>
      <c r="O176" s="62">
        <v>0</v>
      </c>
      <c r="P176" s="1" t="str">
        <v>40000 - Wide World Importers</v>
      </c>
      <c r="Q176" s="27" t="str">
        <v>Decrease</v>
      </c>
      <c r="R176" s="27" t="str">
        <v>Yes</v>
      </c>
      <c r="T176" s="61" t="str">
        <v>40</v>
      </c>
      <c r="U176" s="61" t="str">
        <v>HOME</v>
      </c>
      <c r="V176" s="61" t="str">
        <v/>
      </c>
      <c r="W176" s="61" t="str">
        <v/>
      </c>
      <c r="X176" s="61" t="str">
        <v/>
      </c>
      <c r="Y176" s="61" t="str">
        <v/>
      </c>
      <c r="Z176" s="61" t="str">
        <v/>
      </c>
      <c r="AA176" s="61" t="str">
        <v/>
      </c>
      <c r="AB176" s="61" t="str">
        <v/>
      </c>
      <c r="AC176" s="61" t="str">
        <v/>
      </c>
      <c r="AD176" s="61" t="str">
        <v/>
      </c>
      <c r="AE176" s="61" t="str">
        <v/>
      </c>
      <c r="AF176" s="61" t="str">
        <v/>
      </c>
      <c r="AG176" s="61" t="str">
        <v/>
      </c>
      <c r="AH176" s="61" t="str">
        <v/>
      </c>
    </row>
    <row r="177" spans="2:34" x14ac:dyDescent="0.45">
      <c r="B177" s="1" t="str">
        <v>30000</v>
      </c>
      <c r="C177" s="1" t="str">
        <v>Graphic Design Institute</v>
      </c>
      <c r="D177" s="1" t="str">
        <v>108169</v>
      </c>
      <c r="E177" s="71" t="str">
        <v>2023-12-16</v>
      </c>
      <c r="F177" s="71" t="str">
        <v>2023-12-16</v>
      </c>
      <c r="G177" s="71" t="str">
        <v>2023-12-16</v>
      </c>
      <c r="H177" s="61">
        <v>-439</v>
      </c>
      <c r="I177" s="61">
        <v>439</v>
      </c>
      <c r="J177" s="61">
        <v>0</v>
      </c>
      <c r="K177" s="1">
        <v>6</v>
      </c>
      <c r="L177" s="65">
        <v>746</v>
      </c>
      <c r="M177" s="24" t="str">
        <v>Over 150 days</v>
      </c>
      <c r="N177" s="62">
        <v>0</v>
      </c>
      <c r="O177" s="62">
        <v>0</v>
      </c>
      <c r="P177" s="1" t="str">
        <v>30000 - Graphic Design Institute</v>
      </c>
      <c r="Q177" s="27" t="str">
        <v>Decrease</v>
      </c>
      <c r="R177" s="27" t="str">
        <v>Yes</v>
      </c>
      <c r="T177" s="61" t="str">
        <v>30</v>
      </c>
      <c r="U177" s="61" t="str">
        <v/>
      </c>
      <c r="V177" s="61" t="str">
        <v/>
      </c>
      <c r="W177" s="61" t="str">
        <v/>
      </c>
      <c r="X177" s="61" t="str">
        <v/>
      </c>
      <c r="Y177" s="61" t="str">
        <v/>
      </c>
      <c r="Z177" s="61" t="str">
        <v/>
      </c>
      <c r="AA177" s="61" t="str">
        <v/>
      </c>
      <c r="AB177" s="61" t="str">
        <v/>
      </c>
      <c r="AC177" s="61" t="str">
        <v/>
      </c>
      <c r="AD177" s="61" t="str">
        <v/>
      </c>
      <c r="AE177" s="61" t="str">
        <v/>
      </c>
      <c r="AF177" s="61" t="str">
        <v/>
      </c>
      <c r="AG177" s="61" t="str">
        <v/>
      </c>
      <c r="AH177" s="61" t="str">
        <v/>
      </c>
    </row>
    <row r="178" spans="2:34" x14ac:dyDescent="0.45">
      <c r="B178" s="1" t="str">
        <v>20000</v>
      </c>
      <c r="C178" s="1" t="str">
        <v>First Up Consultants</v>
      </c>
      <c r="D178" s="1" t="str">
        <v>108170</v>
      </c>
      <c r="E178" s="71" t="str">
        <v>2024-01-08</v>
      </c>
      <c r="F178" s="71" t="str">
        <v>2024-01-08</v>
      </c>
      <c r="G178" s="71" t="str">
        <v>2024-01-08</v>
      </c>
      <c r="H178" s="61">
        <v>-1210</v>
      </c>
      <c r="I178" s="61">
        <v>1210</v>
      </c>
      <c r="J178" s="61">
        <v>0</v>
      </c>
      <c r="K178" s="1">
        <v>4</v>
      </c>
      <c r="L178" s="65">
        <v>723</v>
      </c>
      <c r="M178" s="24" t="str">
        <v>Over 150 days</v>
      </c>
      <c r="N178" s="62">
        <v>0</v>
      </c>
      <c r="O178" s="62">
        <v>0</v>
      </c>
      <c r="P178" s="1" t="str">
        <v>20000 - First Up Consultants</v>
      </c>
      <c r="Q178" s="27" t="str">
        <v>Decrease</v>
      </c>
      <c r="R178" s="27" t="str">
        <v>Yes</v>
      </c>
      <c r="T178" s="61" t="str">
        <v>40</v>
      </c>
      <c r="U178" s="61" t="str">
        <v/>
      </c>
      <c r="V178" s="61" t="str">
        <v/>
      </c>
      <c r="W178" s="61" t="str">
        <v/>
      </c>
      <c r="X178" s="61" t="str">
        <v/>
      </c>
      <c r="Y178" s="61" t="str">
        <v/>
      </c>
      <c r="Z178" s="61" t="str">
        <v/>
      </c>
      <c r="AA178" s="61" t="str">
        <v/>
      </c>
      <c r="AB178" s="61" t="str">
        <v/>
      </c>
      <c r="AC178" s="61" t="str">
        <v/>
      </c>
      <c r="AD178" s="61" t="str">
        <v/>
      </c>
      <c r="AE178" s="61" t="str">
        <v/>
      </c>
      <c r="AF178" s="61" t="str">
        <v/>
      </c>
      <c r="AG178" s="61" t="str">
        <v/>
      </c>
      <c r="AH178" s="61" t="str">
        <v/>
      </c>
    </row>
    <row r="179" spans="2:34" x14ac:dyDescent="0.45">
      <c r="B179" s="1" t="str">
        <v>40000</v>
      </c>
      <c r="C179" s="1" t="str">
        <v>Wide World Importers</v>
      </c>
      <c r="D179" s="1" t="str">
        <v>108171</v>
      </c>
      <c r="E179" s="71" t="str">
        <v>2024-01-08</v>
      </c>
      <c r="F179" s="71" t="str">
        <v>2024-01-08</v>
      </c>
      <c r="G179" s="71" t="str">
        <v>2024-01-08</v>
      </c>
      <c r="H179" s="61">
        <v>-2460</v>
      </c>
      <c r="I179" s="61">
        <v>2460</v>
      </c>
      <c r="J179" s="61">
        <v>0</v>
      </c>
      <c r="K179" s="1">
        <v>5</v>
      </c>
      <c r="L179" s="65">
        <v>723</v>
      </c>
      <c r="M179" s="24" t="str">
        <v>Over 150 days</v>
      </c>
      <c r="N179" s="62">
        <v>0</v>
      </c>
      <c r="O179" s="62">
        <v>0</v>
      </c>
      <c r="P179" s="1" t="str">
        <v>40000 - Wide World Importers</v>
      </c>
      <c r="Q179" s="27" t="str">
        <v>Decrease</v>
      </c>
      <c r="R179" s="27" t="str">
        <v>Yes</v>
      </c>
      <c r="T179" s="61" t="str">
        <v>40</v>
      </c>
      <c r="U179" s="61" t="str">
        <v>HOME</v>
      </c>
      <c r="V179" s="61" t="str">
        <v/>
      </c>
      <c r="W179" s="61" t="str">
        <v/>
      </c>
      <c r="X179" s="61" t="str">
        <v/>
      </c>
      <c r="Y179" s="61" t="str">
        <v/>
      </c>
      <c r="Z179" s="61" t="str">
        <v/>
      </c>
      <c r="AA179" s="61" t="str">
        <v/>
      </c>
      <c r="AB179" s="61" t="str">
        <v/>
      </c>
      <c r="AC179" s="61" t="str">
        <v/>
      </c>
      <c r="AD179" s="61" t="str">
        <v/>
      </c>
      <c r="AE179" s="61" t="str">
        <v/>
      </c>
      <c r="AF179" s="61" t="str">
        <v/>
      </c>
      <c r="AG179" s="61" t="str">
        <v/>
      </c>
      <c r="AH179" s="61" t="str">
        <v/>
      </c>
    </row>
    <row r="180" spans="2:34" x14ac:dyDescent="0.45">
      <c r="B180" s="1" t="str">
        <v>30000</v>
      </c>
      <c r="C180" s="1" t="str">
        <v>Graphic Design Institute</v>
      </c>
      <c r="D180" s="1" t="str">
        <v>108172</v>
      </c>
      <c r="E180" s="71" t="str">
        <v>2024-01-09</v>
      </c>
      <c r="F180" s="71" t="str">
        <v>2024-01-09</v>
      </c>
      <c r="G180" s="71" t="str">
        <v>2024-01-09</v>
      </c>
      <c r="H180" s="61">
        <v>-576.6</v>
      </c>
      <c r="I180" s="61">
        <v>576.6</v>
      </c>
      <c r="J180" s="61">
        <v>0</v>
      </c>
      <c r="K180" s="1">
        <v>6</v>
      </c>
      <c r="L180" s="65">
        <v>722</v>
      </c>
      <c r="M180" s="24" t="str">
        <v>Over 150 days</v>
      </c>
      <c r="N180" s="62">
        <v>0</v>
      </c>
      <c r="O180" s="62">
        <v>0</v>
      </c>
      <c r="P180" s="1" t="str">
        <v>30000 - Graphic Design Institute</v>
      </c>
      <c r="Q180" s="27" t="str">
        <v>Decrease</v>
      </c>
      <c r="R180" s="27" t="str">
        <v>Yes</v>
      </c>
      <c r="T180" s="61" t="str">
        <v>30</v>
      </c>
      <c r="U180" s="61" t="str">
        <v/>
      </c>
      <c r="V180" s="61" t="str">
        <v/>
      </c>
      <c r="W180" s="61" t="str">
        <v/>
      </c>
      <c r="X180" s="61" t="str">
        <v/>
      </c>
      <c r="Y180" s="61" t="str">
        <v/>
      </c>
      <c r="Z180" s="61" t="str">
        <v/>
      </c>
      <c r="AA180" s="61" t="str">
        <v/>
      </c>
      <c r="AB180" s="61" t="str">
        <v/>
      </c>
      <c r="AC180" s="61" t="str">
        <v/>
      </c>
      <c r="AD180" s="61" t="str">
        <v/>
      </c>
      <c r="AE180" s="61" t="str">
        <v/>
      </c>
      <c r="AF180" s="61" t="str">
        <v/>
      </c>
      <c r="AG180" s="61" t="str">
        <v/>
      </c>
      <c r="AH180" s="61" t="str">
        <v/>
      </c>
    </row>
    <row r="181" spans="2:34" x14ac:dyDescent="0.45">
      <c r="B181" s="1" t="str">
        <v>20000</v>
      </c>
      <c r="C181" s="1" t="str">
        <v>First Up Consultants</v>
      </c>
      <c r="D181" s="1" t="str">
        <v>108173</v>
      </c>
      <c r="E181" s="71" t="str">
        <v>2024-01-10</v>
      </c>
      <c r="F181" s="71" t="str">
        <v>2024-01-10</v>
      </c>
      <c r="G181" s="71" t="str">
        <v>2024-01-10</v>
      </c>
      <c r="H181" s="61">
        <v>-840.88</v>
      </c>
      <c r="I181" s="61">
        <v>840.88</v>
      </c>
      <c r="J181" s="61">
        <v>0</v>
      </c>
      <c r="K181" s="1">
        <v>4</v>
      </c>
      <c r="L181" s="65">
        <v>721</v>
      </c>
      <c r="M181" s="24" t="str">
        <v>Over 150 days</v>
      </c>
      <c r="N181" s="62">
        <v>0</v>
      </c>
      <c r="O181" s="62">
        <v>0</v>
      </c>
      <c r="P181" s="1" t="str">
        <v>20000 - First Up Consultants</v>
      </c>
      <c r="Q181" s="27" t="str">
        <v>Decrease</v>
      </c>
      <c r="R181" s="27" t="str">
        <v>Yes</v>
      </c>
      <c r="T181" s="61" t="str">
        <v>40</v>
      </c>
      <c r="U181" s="61" t="str">
        <v/>
      </c>
      <c r="V181" s="61" t="str">
        <v/>
      </c>
      <c r="W181" s="61" t="str">
        <v/>
      </c>
      <c r="X181" s="61" t="str">
        <v/>
      </c>
      <c r="Y181" s="61" t="str">
        <v/>
      </c>
      <c r="Z181" s="61" t="str">
        <v/>
      </c>
      <c r="AA181" s="61" t="str">
        <v/>
      </c>
      <c r="AB181" s="61" t="str">
        <v/>
      </c>
      <c r="AC181" s="61" t="str">
        <v/>
      </c>
      <c r="AD181" s="61" t="str">
        <v/>
      </c>
      <c r="AE181" s="61" t="str">
        <v/>
      </c>
      <c r="AF181" s="61" t="str">
        <v/>
      </c>
      <c r="AG181" s="61" t="str">
        <v/>
      </c>
      <c r="AH181" s="61" t="str">
        <v/>
      </c>
    </row>
    <row r="182" spans="2:34" x14ac:dyDescent="0.45">
      <c r="B182" s="1" t="str">
        <v>50000</v>
      </c>
      <c r="C182" s="1" t="str">
        <v>Nod Publishers</v>
      </c>
      <c r="D182" s="1" t="str">
        <v>108174</v>
      </c>
      <c r="E182" s="71" t="str">
        <v>2024-01-11</v>
      </c>
      <c r="F182" s="71" t="str">
        <v>2024-01-11</v>
      </c>
      <c r="G182" s="71" t="str">
        <v>2024-01-11</v>
      </c>
      <c r="H182" s="61">
        <v>-1455.5</v>
      </c>
      <c r="I182" s="61">
        <v>1455.5</v>
      </c>
      <c r="J182" s="61">
        <v>0</v>
      </c>
      <c r="K182" s="1">
        <v>4</v>
      </c>
      <c r="L182" s="65">
        <v>720</v>
      </c>
      <c r="M182" s="24" t="str">
        <v>Over 150 days</v>
      </c>
      <c r="N182" s="62">
        <v>0</v>
      </c>
      <c r="O182" s="62">
        <v>0</v>
      </c>
      <c r="P182" s="1" t="str">
        <v>50000 - Nod Publishers</v>
      </c>
      <c r="Q182" s="27" t="str">
        <v>Decrease</v>
      </c>
      <c r="R182" s="27" t="str">
        <v>Yes</v>
      </c>
      <c r="T182" s="61" t="str">
        <v>40</v>
      </c>
      <c r="U182" s="61" t="str">
        <v/>
      </c>
      <c r="V182" s="61" t="str">
        <v/>
      </c>
      <c r="W182" s="61" t="str">
        <v/>
      </c>
      <c r="X182" s="61" t="str">
        <v/>
      </c>
      <c r="Y182" s="61" t="str">
        <v/>
      </c>
      <c r="Z182" s="61" t="str">
        <v/>
      </c>
      <c r="AA182" s="61" t="str">
        <v/>
      </c>
      <c r="AB182" s="61" t="str">
        <v/>
      </c>
      <c r="AC182" s="61" t="str">
        <v/>
      </c>
      <c r="AD182" s="61" t="str">
        <v/>
      </c>
      <c r="AE182" s="61" t="str">
        <v/>
      </c>
      <c r="AF182" s="61" t="str">
        <v/>
      </c>
      <c r="AG182" s="61" t="str">
        <v/>
      </c>
      <c r="AH182" s="61" t="str">
        <v/>
      </c>
    </row>
    <row r="183" spans="2:34" x14ac:dyDescent="0.45">
      <c r="B183" s="1" t="str">
        <v>10000</v>
      </c>
      <c r="C183" s="1" t="str">
        <v>Fabrikam, Inc.</v>
      </c>
      <c r="D183" s="1" t="str">
        <v>108175</v>
      </c>
      <c r="E183" s="71" t="str">
        <v>2024-01-11</v>
      </c>
      <c r="F183" s="71" t="str">
        <v>2024-01-11</v>
      </c>
      <c r="G183" s="71" t="str">
        <v>2024-01-11</v>
      </c>
      <c r="H183" s="61">
        <v>-877.5</v>
      </c>
      <c r="I183" s="61">
        <v>877.5</v>
      </c>
      <c r="J183" s="61">
        <v>0</v>
      </c>
      <c r="K183" s="1">
        <v>3</v>
      </c>
      <c r="L183" s="65">
        <v>720</v>
      </c>
      <c r="M183" s="24" t="str">
        <v>Over 150 days</v>
      </c>
      <c r="N183" s="62">
        <v>0</v>
      </c>
      <c r="O183" s="62">
        <v>0</v>
      </c>
      <c r="P183" s="1" t="str">
        <v>10000 - Fabrikam, Inc.</v>
      </c>
      <c r="Q183" s="27" t="str">
        <v>Decrease</v>
      </c>
      <c r="R183" s="27" t="str">
        <v>Yes</v>
      </c>
      <c r="T183" s="61" t="str">
        <v>70</v>
      </c>
      <c r="U183" s="61" t="str">
        <v>INDUSTRIAL</v>
      </c>
      <c r="V183" s="61" t="str">
        <v/>
      </c>
      <c r="W183" s="61" t="str">
        <v/>
      </c>
      <c r="X183" s="61" t="str">
        <v/>
      </c>
      <c r="Y183" s="61" t="str">
        <v>SUMMER</v>
      </c>
      <c r="Z183" s="61" t="str">
        <v/>
      </c>
      <c r="AA183" s="61" t="str">
        <v/>
      </c>
      <c r="AB183" s="61" t="str">
        <v/>
      </c>
      <c r="AC183" s="61" t="str">
        <v/>
      </c>
      <c r="AD183" s="61" t="str">
        <v/>
      </c>
      <c r="AE183" s="61" t="str">
        <v/>
      </c>
      <c r="AF183" s="61" t="str">
        <v/>
      </c>
      <c r="AG183" s="61" t="str">
        <v/>
      </c>
      <c r="AH183" s="61" t="str">
        <v/>
      </c>
    </row>
    <row r="184" spans="2:34" x14ac:dyDescent="0.45">
      <c r="B184" s="1" t="str">
        <v>50000</v>
      </c>
      <c r="C184" s="1" t="str">
        <v>Nod Publishers</v>
      </c>
      <c r="D184" s="1" t="str">
        <v>108176</v>
      </c>
      <c r="E184" s="71" t="str">
        <v>2024-01-12</v>
      </c>
      <c r="F184" s="71" t="str">
        <v>2024-01-12</v>
      </c>
      <c r="G184" s="71" t="str">
        <v>2024-01-12</v>
      </c>
      <c r="H184" s="61">
        <v>-6332.5</v>
      </c>
      <c r="I184" s="61">
        <v>6332.5</v>
      </c>
      <c r="J184" s="61">
        <v>0</v>
      </c>
      <c r="K184" s="1">
        <v>4</v>
      </c>
      <c r="L184" s="65">
        <v>719</v>
      </c>
      <c r="M184" s="24" t="str">
        <v>Over 150 days</v>
      </c>
      <c r="N184" s="62">
        <v>0</v>
      </c>
      <c r="O184" s="62">
        <v>0</v>
      </c>
      <c r="P184" s="1" t="str">
        <v>50000 - Nod Publishers</v>
      </c>
      <c r="Q184" s="27" t="str">
        <v>Decrease</v>
      </c>
      <c r="R184" s="27" t="str">
        <v>Yes</v>
      </c>
      <c r="T184" s="61" t="str">
        <v>40</v>
      </c>
      <c r="U184" s="61" t="str">
        <v/>
      </c>
      <c r="V184" s="61" t="str">
        <v/>
      </c>
      <c r="W184" s="61" t="str">
        <v/>
      </c>
      <c r="X184" s="61" t="str">
        <v/>
      </c>
      <c r="Y184" s="61" t="str">
        <v/>
      </c>
      <c r="Z184" s="61" t="str">
        <v/>
      </c>
      <c r="AA184" s="61" t="str">
        <v/>
      </c>
      <c r="AB184" s="61" t="str">
        <v/>
      </c>
      <c r="AC184" s="61" t="str">
        <v/>
      </c>
      <c r="AD184" s="61" t="str">
        <v/>
      </c>
      <c r="AE184" s="61" t="str">
        <v/>
      </c>
      <c r="AF184" s="61" t="str">
        <v/>
      </c>
      <c r="AG184" s="61" t="str">
        <v/>
      </c>
      <c r="AH184" s="61" t="str">
        <v/>
      </c>
    </row>
    <row r="185" spans="2:34" x14ac:dyDescent="0.45">
      <c r="B185" s="1" t="str">
        <v>20000</v>
      </c>
      <c r="C185" s="1" t="str">
        <v>First Up Consultants</v>
      </c>
      <c r="D185" s="1" t="str">
        <v>108177</v>
      </c>
      <c r="E185" s="71" t="str">
        <v>2024-01-13</v>
      </c>
      <c r="F185" s="71" t="str">
        <v>2024-01-13</v>
      </c>
      <c r="G185" s="71" t="str">
        <v>2024-01-13</v>
      </c>
      <c r="H185" s="61">
        <v>-853.13</v>
      </c>
      <c r="I185" s="61">
        <v>853.13</v>
      </c>
      <c r="J185" s="61">
        <v>0</v>
      </c>
      <c r="K185" s="1">
        <v>4</v>
      </c>
      <c r="L185" s="65">
        <v>718</v>
      </c>
      <c r="M185" s="24" t="str">
        <v>Over 150 days</v>
      </c>
      <c r="N185" s="62">
        <v>0</v>
      </c>
      <c r="O185" s="62">
        <v>0</v>
      </c>
      <c r="P185" s="1" t="str">
        <v>20000 - First Up Consultants</v>
      </c>
      <c r="Q185" s="27" t="str">
        <v>Decrease</v>
      </c>
      <c r="R185" s="27" t="str">
        <v>Yes</v>
      </c>
      <c r="T185" s="61" t="str">
        <v>40</v>
      </c>
      <c r="U185" s="61" t="str">
        <v/>
      </c>
      <c r="V185" s="61" t="str">
        <v/>
      </c>
      <c r="W185" s="61" t="str">
        <v/>
      </c>
      <c r="X185" s="61" t="str">
        <v/>
      </c>
      <c r="Y185" s="61" t="str">
        <v/>
      </c>
      <c r="Z185" s="61" t="str">
        <v/>
      </c>
      <c r="AA185" s="61" t="str">
        <v/>
      </c>
      <c r="AB185" s="61" t="str">
        <v/>
      </c>
      <c r="AC185" s="61" t="str">
        <v/>
      </c>
      <c r="AD185" s="61" t="str">
        <v/>
      </c>
      <c r="AE185" s="61" t="str">
        <v/>
      </c>
      <c r="AF185" s="61" t="str">
        <v/>
      </c>
      <c r="AG185" s="61" t="str">
        <v/>
      </c>
      <c r="AH185" s="61" t="str">
        <v/>
      </c>
    </row>
    <row r="186" spans="2:34" x14ac:dyDescent="0.45">
      <c r="B186" s="1" t="str">
        <v>30000</v>
      </c>
      <c r="C186" s="1" t="str">
        <v>Graphic Design Institute</v>
      </c>
      <c r="D186" s="1" t="str">
        <v>108178</v>
      </c>
      <c r="E186" s="71" t="str">
        <v>2024-01-14</v>
      </c>
      <c r="F186" s="71" t="str">
        <v>2024-01-14</v>
      </c>
      <c r="G186" s="71" t="str">
        <v>2024-01-14</v>
      </c>
      <c r="H186" s="61">
        <v>-305.8</v>
      </c>
      <c r="I186" s="61">
        <v>305.8</v>
      </c>
      <c r="J186" s="61">
        <v>0</v>
      </c>
      <c r="K186" s="1">
        <v>6</v>
      </c>
      <c r="L186" s="65">
        <v>717</v>
      </c>
      <c r="M186" s="24" t="str">
        <v>Over 150 days</v>
      </c>
      <c r="N186" s="62">
        <v>0</v>
      </c>
      <c r="O186" s="62">
        <v>0</v>
      </c>
      <c r="P186" s="1" t="str">
        <v>30000 - Graphic Design Institute</v>
      </c>
      <c r="Q186" s="27" t="str">
        <v>Decrease</v>
      </c>
      <c r="R186" s="27" t="str">
        <v>Yes</v>
      </c>
      <c r="T186" s="61" t="str">
        <v>30</v>
      </c>
      <c r="U186" s="61" t="str">
        <v/>
      </c>
      <c r="V186" s="61" t="str">
        <v/>
      </c>
      <c r="W186" s="61" t="str">
        <v/>
      </c>
      <c r="X186" s="61" t="str">
        <v/>
      </c>
      <c r="Y186" s="61" t="str">
        <v/>
      </c>
      <c r="Z186" s="61" t="str">
        <v/>
      </c>
      <c r="AA186" s="61" t="str">
        <v/>
      </c>
      <c r="AB186" s="61" t="str">
        <v/>
      </c>
      <c r="AC186" s="61" t="str">
        <v/>
      </c>
      <c r="AD186" s="61" t="str">
        <v/>
      </c>
      <c r="AE186" s="61" t="str">
        <v/>
      </c>
      <c r="AF186" s="61" t="str">
        <v/>
      </c>
      <c r="AG186" s="61" t="str">
        <v/>
      </c>
      <c r="AH186" s="61" t="str">
        <v/>
      </c>
    </row>
    <row r="187" spans="2:34" x14ac:dyDescent="0.45">
      <c r="B187" s="1" t="str">
        <v>40000</v>
      </c>
      <c r="C187" s="1" t="str">
        <v>Wide World Importers</v>
      </c>
      <c r="D187" s="1" t="str">
        <v>108179</v>
      </c>
      <c r="E187" s="71" t="str">
        <v>2024-01-14</v>
      </c>
      <c r="F187" s="71" t="str">
        <v>2024-01-14</v>
      </c>
      <c r="G187" s="71" t="str">
        <v>2024-01-14</v>
      </c>
      <c r="H187" s="61">
        <v>-6188</v>
      </c>
      <c r="I187" s="61">
        <v>6188</v>
      </c>
      <c r="J187" s="61">
        <v>0</v>
      </c>
      <c r="K187" s="1">
        <v>5</v>
      </c>
      <c r="L187" s="65">
        <v>717</v>
      </c>
      <c r="M187" s="24" t="str">
        <v>Over 150 days</v>
      </c>
      <c r="N187" s="62">
        <v>0</v>
      </c>
      <c r="O187" s="62">
        <v>0</v>
      </c>
      <c r="P187" s="1" t="str">
        <v>40000 - Wide World Importers</v>
      </c>
      <c r="Q187" s="27" t="str">
        <v>Decrease</v>
      </c>
      <c r="R187" s="27" t="str">
        <v>Yes</v>
      </c>
      <c r="T187" s="61" t="str">
        <v>40</v>
      </c>
      <c r="U187" s="61" t="str">
        <v>HOME</v>
      </c>
      <c r="V187" s="61" t="str">
        <v/>
      </c>
      <c r="W187" s="61" t="str">
        <v/>
      </c>
      <c r="X187" s="61" t="str">
        <v/>
      </c>
      <c r="Y187" s="61" t="str">
        <v/>
      </c>
      <c r="Z187" s="61" t="str">
        <v/>
      </c>
      <c r="AA187" s="61" t="str">
        <v/>
      </c>
      <c r="AB187" s="61" t="str">
        <v/>
      </c>
      <c r="AC187" s="61" t="str">
        <v/>
      </c>
      <c r="AD187" s="61" t="str">
        <v/>
      </c>
      <c r="AE187" s="61" t="str">
        <v/>
      </c>
      <c r="AF187" s="61" t="str">
        <v/>
      </c>
      <c r="AG187" s="61" t="str">
        <v/>
      </c>
      <c r="AH187" s="61" t="str">
        <v/>
      </c>
    </row>
    <row r="188" spans="2:34" x14ac:dyDescent="0.45">
      <c r="B188" s="1" t="str">
        <v>40000</v>
      </c>
      <c r="C188" s="1" t="str">
        <v>Wide World Importers</v>
      </c>
      <c r="D188" s="1" t="str">
        <v>108180</v>
      </c>
      <c r="E188" s="71" t="str">
        <v>2024-01-15</v>
      </c>
      <c r="F188" s="71" t="str">
        <v>2024-01-15</v>
      </c>
      <c r="G188" s="71" t="str">
        <v>2024-01-15</v>
      </c>
      <c r="H188" s="61">
        <v>-731.25</v>
      </c>
      <c r="I188" s="61">
        <v>731.25</v>
      </c>
      <c r="J188" s="61">
        <v>0</v>
      </c>
      <c r="K188" s="1">
        <v>5</v>
      </c>
      <c r="L188" s="65">
        <v>716</v>
      </c>
      <c r="M188" s="24" t="str">
        <v>Over 150 days</v>
      </c>
      <c r="N188" s="62">
        <v>0</v>
      </c>
      <c r="O188" s="62">
        <v>0</v>
      </c>
      <c r="P188" s="1" t="str">
        <v>40000 - Wide World Importers</v>
      </c>
      <c r="Q188" s="27" t="str">
        <v>Decrease</v>
      </c>
      <c r="R188" s="27" t="str">
        <v>Yes</v>
      </c>
      <c r="T188" s="61" t="str">
        <v>40</v>
      </c>
      <c r="U188" s="61" t="str">
        <v>HOME</v>
      </c>
      <c r="V188" s="61" t="str">
        <v/>
      </c>
      <c r="W188" s="61" t="str">
        <v/>
      </c>
      <c r="X188" s="61" t="str">
        <v/>
      </c>
      <c r="Y188" s="61" t="str">
        <v/>
      </c>
      <c r="Z188" s="61" t="str">
        <v/>
      </c>
      <c r="AA188" s="61" t="str">
        <v/>
      </c>
      <c r="AB188" s="61" t="str">
        <v/>
      </c>
      <c r="AC188" s="61" t="str">
        <v/>
      </c>
      <c r="AD188" s="61" t="str">
        <v/>
      </c>
      <c r="AE188" s="61" t="str">
        <v/>
      </c>
      <c r="AF188" s="61" t="str">
        <v/>
      </c>
      <c r="AG188" s="61" t="str">
        <v/>
      </c>
      <c r="AH188" s="61" t="str">
        <v/>
      </c>
    </row>
    <row r="189" spans="2:34" x14ac:dyDescent="0.45">
      <c r="B189" s="1" t="str">
        <v>30000</v>
      </c>
      <c r="C189" s="1" t="str">
        <v>Graphic Design Institute</v>
      </c>
      <c r="D189" s="1" t="str">
        <v>108181</v>
      </c>
      <c r="E189" s="71" t="str">
        <v>2024-01-15</v>
      </c>
      <c r="F189" s="71" t="str">
        <v>2024-01-15</v>
      </c>
      <c r="G189" s="71" t="str">
        <v>2024-01-15</v>
      </c>
      <c r="H189" s="61">
        <v>-480.5</v>
      </c>
      <c r="I189" s="61">
        <v>480.5</v>
      </c>
      <c r="J189" s="61">
        <v>0</v>
      </c>
      <c r="K189" s="1">
        <v>6</v>
      </c>
      <c r="L189" s="65">
        <v>716</v>
      </c>
      <c r="M189" s="24" t="str">
        <v>Over 150 days</v>
      </c>
      <c r="N189" s="62">
        <v>0</v>
      </c>
      <c r="O189" s="62">
        <v>0</v>
      </c>
      <c r="P189" s="1" t="str">
        <v>30000 - Graphic Design Institute</v>
      </c>
      <c r="Q189" s="27" t="str">
        <v>Decrease</v>
      </c>
      <c r="R189" s="27" t="str">
        <v>Yes</v>
      </c>
      <c r="T189" s="61" t="str">
        <v>30</v>
      </c>
      <c r="U189" s="61" t="str">
        <v/>
      </c>
      <c r="V189" s="61" t="str">
        <v/>
      </c>
      <c r="W189" s="61" t="str">
        <v/>
      </c>
      <c r="X189" s="61" t="str">
        <v/>
      </c>
      <c r="Y189" s="61" t="str">
        <v/>
      </c>
      <c r="Z189" s="61" t="str">
        <v/>
      </c>
      <c r="AA189" s="61" t="str">
        <v/>
      </c>
      <c r="AB189" s="61" t="str">
        <v/>
      </c>
      <c r="AC189" s="61" t="str">
        <v/>
      </c>
      <c r="AD189" s="61" t="str">
        <v/>
      </c>
      <c r="AE189" s="61" t="str">
        <v/>
      </c>
      <c r="AF189" s="61" t="str">
        <v/>
      </c>
      <c r="AG189" s="61" t="str">
        <v/>
      </c>
      <c r="AH189" s="61" t="str">
        <v/>
      </c>
    </row>
    <row r="190" spans="2:34" x14ac:dyDescent="0.45">
      <c r="B190" s="1" t="str">
        <v>30000</v>
      </c>
      <c r="C190" s="1" t="str">
        <v>Graphic Design Institute</v>
      </c>
      <c r="D190" s="1" t="str">
        <v>108182</v>
      </c>
      <c r="E190" s="71" t="str">
        <v>2024-01-16</v>
      </c>
      <c r="F190" s="71" t="str">
        <v>2024-01-16</v>
      </c>
      <c r="G190" s="71" t="str">
        <v>2024-01-16</v>
      </c>
      <c r="H190" s="61">
        <v>-1317</v>
      </c>
      <c r="I190" s="61">
        <v>1317</v>
      </c>
      <c r="J190" s="61">
        <v>0</v>
      </c>
      <c r="K190" s="1">
        <v>6</v>
      </c>
      <c r="L190" s="65">
        <v>715</v>
      </c>
      <c r="M190" s="24" t="str">
        <v>Over 150 days</v>
      </c>
      <c r="N190" s="62">
        <v>0</v>
      </c>
      <c r="O190" s="62">
        <v>0</v>
      </c>
      <c r="P190" s="1" t="str">
        <v>30000 - Graphic Design Institute</v>
      </c>
      <c r="Q190" s="27" t="str">
        <v>Decrease</v>
      </c>
      <c r="R190" s="27" t="str">
        <v>Yes</v>
      </c>
      <c r="T190" s="61" t="str">
        <v>30</v>
      </c>
      <c r="U190" s="61" t="str">
        <v/>
      </c>
      <c r="V190" s="61" t="str">
        <v/>
      </c>
      <c r="W190" s="61" t="str">
        <v/>
      </c>
      <c r="X190" s="61" t="str">
        <v/>
      </c>
      <c r="Y190" s="61" t="str">
        <v/>
      </c>
      <c r="Z190" s="61" t="str">
        <v/>
      </c>
      <c r="AA190" s="61" t="str">
        <v/>
      </c>
      <c r="AB190" s="61" t="str">
        <v/>
      </c>
      <c r="AC190" s="61" t="str">
        <v/>
      </c>
      <c r="AD190" s="61" t="str">
        <v/>
      </c>
      <c r="AE190" s="61" t="str">
        <v/>
      </c>
      <c r="AF190" s="61" t="str">
        <v/>
      </c>
      <c r="AG190" s="61" t="str">
        <v/>
      </c>
      <c r="AH190" s="61" t="str">
        <v/>
      </c>
    </row>
    <row r="191" spans="2:34" x14ac:dyDescent="0.45">
      <c r="B191" s="1" t="str">
        <v>20000</v>
      </c>
      <c r="C191" s="1" t="str">
        <v>First Up Consultants</v>
      </c>
      <c r="D191" s="1" t="str">
        <v>108183</v>
      </c>
      <c r="E191" s="71" t="str">
        <v>2024-02-08</v>
      </c>
      <c r="F191" s="71" t="str">
        <v>2024-02-08</v>
      </c>
      <c r="G191" s="71" t="str">
        <v>2024-02-08</v>
      </c>
      <c r="H191" s="61">
        <v>-1452</v>
      </c>
      <c r="I191" s="61">
        <v>1452</v>
      </c>
      <c r="J191" s="61">
        <v>0</v>
      </c>
      <c r="K191" s="1">
        <v>4</v>
      </c>
      <c r="L191" s="65">
        <v>692</v>
      </c>
      <c r="M191" s="24" t="str">
        <v>Over 150 days</v>
      </c>
      <c r="N191" s="62">
        <v>0</v>
      </c>
      <c r="O191" s="62">
        <v>0</v>
      </c>
      <c r="P191" s="1" t="str">
        <v>20000 - First Up Consultants</v>
      </c>
      <c r="Q191" s="27" t="str">
        <v>Decrease</v>
      </c>
      <c r="R191" s="27" t="str">
        <v>Yes</v>
      </c>
      <c r="T191" s="61" t="str">
        <v>40</v>
      </c>
      <c r="U191" s="61" t="str">
        <v/>
      </c>
      <c r="V191" s="61" t="str">
        <v/>
      </c>
      <c r="W191" s="61" t="str">
        <v/>
      </c>
      <c r="X191" s="61" t="str">
        <v/>
      </c>
      <c r="Y191" s="61" t="str">
        <v/>
      </c>
      <c r="Z191" s="61" t="str">
        <v/>
      </c>
      <c r="AA191" s="61" t="str">
        <v/>
      </c>
      <c r="AB191" s="61" t="str">
        <v/>
      </c>
      <c r="AC191" s="61" t="str">
        <v/>
      </c>
      <c r="AD191" s="61" t="str">
        <v/>
      </c>
      <c r="AE191" s="61" t="str">
        <v/>
      </c>
      <c r="AF191" s="61" t="str">
        <v/>
      </c>
      <c r="AG191" s="61" t="str">
        <v/>
      </c>
      <c r="AH191" s="61" t="str">
        <v/>
      </c>
    </row>
    <row r="192" spans="2:34" x14ac:dyDescent="0.45">
      <c r="B192" s="1" t="str">
        <v>40000</v>
      </c>
      <c r="C192" s="1" t="str">
        <v>Wide World Importers</v>
      </c>
      <c r="D192" s="1" t="str">
        <v>108184</v>
      </c>
      <c r="E192" s="71" t="str">
        <v>2024-02-08</v>
      </c>
      <c r="F192" s="71" t="str">
        <v>2024-02-08</v>
      </c>
      <c r="G192" s="71" t="str">
        <v>2024-02-08</v>
      </c>
      <c r="H192" s="61">
        <v>-2460</v>
      </c>
      <c r="I192" s="61">
        <v>2460</v>
      </c>
      <c r="J192" s="61">
        <v>0</v>
      </c>
      <c r="K192" s="1">
        <v>5</v>
      </c>
      <c r="L192" s="65">
        <v>692</v>
      </c>
      <c r="M192" s="24" t="str">
        <v>Over 150 days</v>
      </c>
      <c r="N192" s="62">
        <v>0</v>
      </c>
      <c r="O192" s="62">
        <v>0</v>
      </c>
      <c r="P192" s="1" t="str">
        <v>40000 - Wide World Importers</v>
      </c>
      <c r="Q192" s="27" t="str">
        <v>Decrease</v>
      </c>
      <c r="R192" s="27" t="str">
        <v>Yes</v>
      </c>
      <c r="T192" s="61" t="str">
        <v>40</v>
      </c>
      <c r="U192" s="61" t="str">
        <v>HOME</v>
      </c>
      <c r="V192" s="61" t="str">
        <v/>
      </c>
      <c r="W192" s="61" t="str">
        <v/>
      </c>
      <c r="X192" s="61" t="str">
        <v/>
      </c>
      <c r="Y192" s="61" t="str">
        <v/>
      </c>
      <c r="Z192" s="61" t="str">
        <v/>
      </c>
      <c r="AA192" s="61" t="str">
        <v/>
      </c>
      <c r="AB192" s="61" t="str">
        <v/>
      </c>
      <c r="AC192" s="61" t="str">
        <v/>
      </c>
      <c r="AD192" s="61" t="str">
        <v/>
      </c>
      <c r="AE192" s="61" t="str">
        <v/>
      </c>
      <c r="AF192" s="61" t="str">
        <v/>
      </c>
      <c r="AG192" s="61" t="str">
        <v/>
      </c>
      <c r="AH192" s="61" t="str">
        <v/>
      </c>
    </row>
    <row r="193" spans="2:34" x14ac:dyDescent="0.45">
      <c r="B193" s="1" t="str">
        <v>30000</v>
      </c>
      <c r="C193" s="1" t="str">
        <v>Graphic Design Institute</v>
      </c>
      <c r="D193" s="1" t="str">
        <v>108185</v>
      </c>
      <c r="E193" s="71" t="str">
        <v>2024-02-09</v>
      </c>
      <c r="F193" s="71" t="str">
        <v>2024-02-09</v>
      </c>
      <c r="G193" s="71" t="str">
        <v>2024-02-09</v>
      </c>
      <c r="H193" s="61">
        <v>-672.7</v>
      </c>
      <c r="I193" s="61">
        <v>672.7</v>
      </c>
      <c r="J193" s="61">
        <v>0</v>
      </c>
      <c r="K193" s="1">
        <v>6</v>
      </c>
      <c r="L193" s="65">
        <v>691</v>
      </c>
      <c r="M193" s="24" t="str">
        <v>Over 150 days</v>
      </c>
      <c r="N193" s="62">
        <v>0</v>
      </c>
      <c r="O193" s="62">
        <v>0</v>
      </c>
      <c r="P193" s="1" t="str">
        <v>30000 - Graphic Design Institute</v>
      </c>
      <c r="Q193" s="27" t="str">
        <v>Decrease</v>
      </c>
      <c r="R193" s="27" t="str">
        <v>Yes</v>
      </c>
      <c r="T193" s="61" t="str">
        <v>30</v>
      </c>
      <c r="U193" s="61" t="str">
        <v/>
      </c>
      <c r="V193" s="61" t="str">
        <v/>
      </c>
      <c r="W193" s="61" t="str">
        <v/>
      </c>
      <c r="X193" s="61" t="str">
        <v/>
      </c>
      <c r="Y193" s="61" t="str">
        <v/>
      </c>
      <c r="Z193" s="61" t="str">
        <v/>
      </c>
      <c r="AA193" s="61" t="str">
        <v/>
      </c>
      <c r="AB193" s="61" t="str">
        <v/>
      </c>
      <c r="AC193" s="61" t="str">
        <v/>
      </c>
      <c r="AD193" s="61" t="str">
        <v/>
      </c>
      <c r="AE193" s="61" t="str">
        <v/>
      </c>
      <c r="AF193" s="61" t="str">
        <v/>
      </c>
      <c r="AG193" s="61" t="str">
        <v/>
      </c>
      <c r="AH193" s="61" t="str">
        <v/>
      </c>
    </row>
    <row r="194" spans="2:34" x14ac:dyDescent="0.45">
      <c r="B194" s="1" t="str">
        <v>50000</v>
      </c>
      <c r="C194" s="1" t="str">
        <v>Nod Publishers</v>
      </c>
      <c r="D194" s="1" t="str">
        <v>108186</v>
      </c>
      <c r="E194" s="71" t="str">
        <v>2024-02-10</v>
      </c>
      <c r="F194" s="71" t="str">
        <v>2024-02-10</v>
      </c>
      <c r="G194" s="71" t="str">
        <v>2024-02-10</v>
      </c>
      <c r="H194" s="61">
        <v>-1943</v>
      </c>
      <c r="I194" s="61">
        <v>1943</v>
      </c>
      <c r="J194" s="61">
        <v>0</v>
      </c>
      <c r="K194" s="1">
        <v>4</v>
      </c>
      <c r="L194" s="65">
        <v>690</v>
      </c>
      <c r="M194" s="24" t="str">
        <v>Over 150 days</v>
      </c>
      <c r="N194" s="62">
        <v>0</v>
      </c>
      <c r="O194" s="62">
        <v>0</v>
      </c>
      <c r="P194" s="1" t="str">
        <v>50000 - Nod Publishers</v>
      </c>
      <c r="Q194" s="27" t="str">
        <v>Decrease</v>
      </c>
      <c r="R194" s="27" t="str">
        <v>Yes</v>
      </c>
      <c r="T194" s="61" t="str">
        <v>40</v>
      </c>
      <c r="U194" s="61" t="str">
        <v/>
      </c>
      <c r="V194" s="61" t="str">
        <v/>
      </c>
      <c r="W194" s="61" t="str">
        <v/>
      </c>
      <c r="X194" s="61" t="str">
        <v/>
      </c>
      <c r="Y194" s="61" t="str">
        <v/>
      </c>
      <c r="Z194" s="61" t="str">
        <v/>
      </c>
      <c r="AA194" s="61" t="str">
        <v/>
      </c>
      <c r="AB194" s="61" t="str">
        <v/>
      </c>
      <c r="AC194" s="61" t="str">
        <v/>
      </c>
      <c r="AD194" s="61" t="str">
        <v/>
      </c>
      <c r="AE194" s="61" t="str">
        <v/>
      </c>
      <c r="AF194" s="61" t="str">
        <v/>
      </c>
      <c r="AG194" s="61" t="str">
        <v/>
      </c>
      <c r="AH194" s="61" t="str">
        <v/>
      </c>
    </row>
    <row r="195" spans="2:34" x14ac:dyDescent="0.45">
      <c r="B195" s="1" t="str">
        <v>10000</v>
      </c>
      <c r="C195" s="1" t="str">
        <v>Fabrikam, Inc.</v>
      </c>
      <c r="D195" s="1" t="str">
        <v>108187</v>
      </c>
      <c r="E195" s="71" t="str">
        <v>2024-02-10</v>
      </c>
      <c r="F195" s="71" t="str">
        <v>2024-02-10</v>
      </c>
      <c r="G195" s="71" t="str">
        <v>2024-02-10</v>
      </c>
      <c r="H195" s="61">
        <v>-1072.5</v>
      </c>
      <c r="I195" s="61">
        <v>1072.5</v>
      </c>
      <c r="J195" s="61">
        <v>0</v>
      </c>
      <c r="K195" s="1">
        <v>3</v>
      </c>
      <c r="L195" s="65">
        <v>690</v>
      </c>
      <c r="M195" s="24" t="str">
        <v>Over 150 days</v>
      </c>
      <c r="N195" s="62">
        <v>0</v>
      </c>
      <c r="O195" s="62">
        <v>0</v>
      </c>
      <c r="P195" s="1" t="str">
        <v>10000 - Fabrikam, Inc.</v>
      </c>
      <c r="Q195" s="27" t="str">
        <v>Decrease</v>
      </c>
      <c r="R195" s="27" t="str">
        <v>Yes</v>
      </c>
      <c r="T195" s="61" t="str">
        <v>70</v>
      </c>
      <c r="U195" s="61" t="str">
        <v>INDUSTRIAL</v>
      </c>
      <c r="V195" s="61" t="str">
        <v/>
      </c>
      <c r="W195" s="61" t="str">
        <v/>
      </c>
      <c r="X195" s="61" t="str">
        <v/>
      </c>
      <c r="Y195" s="61" t="str">
        <v>SUMMER</v>
      </c>
      <c r="Z195" s="61" t="str">
        <v/>
      </c>
      <c r="AA195" s="61" t="str">
        <v/>
      </c>
      <c r="AB195" s="61" t="str">
        <v/>
      </c>
      <c r="AC195" s="61" t="str">
        <v/>
      </c>
      <c r="AD195" s="61" t="str">
        <v/>
      </c>
      <c r="AE195" s="61" t="str">
        <v/>
      </c>
      <c r="AF195" s="61" t="str">
        <v/>
      </c>
      <c r="AG195" s="61" t="str">
        <v/>
      </c>
      <c r="AH195" s="61" t="str">
        <v/>
      </c>
    </row>
    <row r="196" spans="2:34" x14ac:dyDescent="0.45">
      <c r="B196" s="1" t="str">
        <v>20000</v>
      </c>
      <c r="C196" s="1" t="str">
        <v>First Up Consultants</v>
      </c>
      <c r="D196" s="1" t="str">
        <v>108188</v>
      </c>
      <c r="E196" s="71" t="str">
        <v>2024-02-10</v>
      </c>
      <c r="F196" s="71" t="str">
        <v>2024-02-10</v>
      </c>
      <c r="G196" s="71" t="str">
        <v>2024-02-10</v>
      </c>
      <c r="H196" s="61">
        <v>-720.75</v>
      </c>
      <c r="I196" s="61">
        <v>720.75</v>
      </c>
      <c r="J196" s="61">
        <v>0</v>
      </c>
      <c r="K196" s="1">
        <v>4</v>
      </c>
      <c r="L196" s="65">
        <v>690</v>
      </c>
      <c r="M196" s="24" t="str">
        <v>Over 150 days</v>
      </c>
      <c r="N196" s="62">
        <v>0</v>
      </c>
      <c r="O196" s="62">
        <v>0</v>
      </c>
      <c r="P196" s="1" t="str">
        <v>20000 - First Up Consultants</v>
      </c>
      <c r="Q196" s="27" t="str">
        <v>Decrease</v>
      </c>
      <c r="R196" s="27" t="str">
        <v>Yes</v>
      </c>
      <c r="T196" s="61" t="str">
        <v>40</v>
      </c>
      <c r="U196" s="61" t="str">
        <v/>
      </c>
      <c r="V196" s="61" t="str">
        <v/>
      </c>
      <c r="W196" s="61" t="str">
        <v/>
      </c>
      <c r="X196" s="61" t="str">
        <v/>
      </c>
      <c r="Y196" s="61" t="str">
        <v/>
      </c>
      <c r="Z196" s="61" t="str">
        <v/>
      </c>
      <c r="AA196" s="61" t="str">
        <v/>
      </c>
      <c r="AB196" s="61" t="str">
        <v/>
      </c>
      <c r="AC196" s="61" t="str">
        <v/>
      </c>
      <c r="AD196" s="61" t="str">
        <v/>
      </c>
      <c r="AE196" s="61" t="str">
        <v/>
      </c>
      <c r="AF196" s="61" t="str">
        <v/>
      </c>
      <c r="AG196" s="61" t="str">
        <v/>
      </c>
      <c r="AH196" s="61" t="str">
        <v/>
      </c>
    </row>
    <row r="197" spans="2:34" x14ac:dyDescent="0.45">
      <c r="B197" s="1" t="str">
        <v>50000</v>
      </c>
      <c r="C197" s="1" t="str">
        <v>Nod Publishers</v>
      </c>
      <c r="D197" s="1" t="str">
        <v>108189</v>
      </c>
      <c r="E197" s="71" t="str">
        <v>2024-02-12</v>
      </c>
      <c r="F197" s="71" t="str">
        <v>2024-02-12</v>
      </c>
      <c r="G197" s="71" t="str">
        <v>2024-02-12</v>
      </c>
      <c r="H197" s="61">
        <v>-9498.75</v>
      </c>
      <c r="I197" s="61">
        <v>9498.75</v>
      </c>
      <c r="J197" s="61">
        <v>0</v>
      </c>
      <c r="K197" s="1">
        <v>4</v>
      </c>
      <c r="L197" s="65">
        <v>688</v>
      </c>
      <c r="M197" s="24" t="str">
        <v>Over 150 days</v>
      </c>
      <c r="N197" s="62">
        <v>0</v>
      </c>
      <c r="O197" s="62">
        <v>0</v>
      </c>
      <c r="P197" s="1" t="str">
        <v>50000 - Nod Publishers</v>
      </c>
      <c r="Q197" s="27" t="str">
        <v>Decrease</v>
      </c>
      <c r="R197" s="27" t="str">
        <v>Yes</v>
      </c>
      <c r="T197" s="61" t="str">
        <v>40</v>
      </c>
      <c r="U197" s="61" t="str">
        <v/>
      </c>
      <c r="V197" s="61" t="str">
        <v/>
      </c>
      <c r="W197" s="61" t="str">
        <v/>
      </c>
      <c r="X197" s="61" t="str">
        <v/>
      </c>
      <c r="Y197" s="61" t="str">
        <v/>
      </c>
      <c r="Z197" s="61" t="str">
        <v/>
      </c>
      <c r="AA197" s="61" t="str">
        <v/>
      </c>
      <c r="AB197" s="61" t="str">
        <v/>
      </c>
      <c r="AC197" s="61" t="str">
        <v/>
      </c>
      <c r="AD197" s="61" t="str">
        <v/>
      </c>
      <c r="AE197" s="61" t="str">
        <v/>
      </c>
      <c r="AF197" s="61" t="str">
        <v/>
      </c>
      <c r="AG197" s="61" t="str">
        <v/>
      </c>
      <c r="AH197" s="61" t="str">
        <v/>
      </c>
    </row>
    <row r="198" spans="2:34" x14ac:dyDescent="0.45">
      <c r="B198" s="1" t="str">
        <v>20000</v>
      </c>
      <c r="C198" s="1" t="str">
        <v>First Up Consultants</v>
      </c>
      <c r="D198" s="1" t="str">
        <v>108190</v>
      </c>
      <c r="E198" s="71" t="str">
        <v>2024-02-12</v>
      </c>
      <c r="F198" s="71" t="str">
        <v>2024-02-12</v>
      </c>
      <c r="G198" s="71" t="str">
        <v>2024-02-12</v>
      </c>
      <c r="H198" s="61">
        <v>-975</v>
      </c>
      <c r="I198" s="61">
        <v>975</v>
      </c>
      <c r="J198" s="61">
        <v>0</v>
      </c>
      <c r="K198" s="1">
        <v>4</v>
      </c>
      <c r="L198" s="65">
        <v>688</v>
      </c>
      <c r="M198" s="24" t="str">
        <v>Over 150 days</v>
      </c>
      <c r="N198" s="62">
        <v>0</v>
      </c>
      <c r="O198" s="62">
        <v>0</v>
      </c>
      <c r="P198" s="1" t="str">
        <v>20000 - First Up Consultants</v>
      </c>
      <c r="Q198" s="27" t="str">
        <v>Decrease</v>
      </c>
      <c r="R198" s="27" t="str">
        <v>Yes</v>
      </c>
      <c r="T198" s="61" t="str">
        <v>40</v>
      </c>
      <c r="U198" s="61" t="str">
        <v/>
      </c>
      <c r="V198" s="61" t="str">
        <v/>
      </c>
      <c r="W198" s="61" t="str">
        <v/>
      </c>
      <c r="X198" s="61" t="str">
        <v/>
      </c>
      <c r="Y198" s="61" t="str">
        <v/>
      </c>
      <c r="Z198" s="61" t="str">
        <v/>
      </c>
      <c r="AA198" s="61" t="str">
        <v/>
      </c>
      <c r="AB198" s="61" t="str">
        <v/>
      </c>
      <c r="AC198" s="61" t="str">
        <v/>
      </c>
      <c r="AD198" s="61" t="str">
        <v/>
      </c>
      <c r="AE198" s="61" t="str">
        <v/>
      </c>
      <c r="AF198" s="61" t="str">
        <v/>
      </c>
      <c r="AG198" s="61" t="str">
        <v/>
      </c>
      <c r="AH198" s="61" t="str">
        <v/>
      </c>
    </row>
    <row r="199" spans="2:34" x14ac:dyDescent="0.45">
      <c r="B199" s="1" t="str">
        <v>30000</v>
      </c>
      <c r="C199" s="1" t="str">
        <v>Graphic Design Institute</v>
      </c>
      <c r="D199" s="1" t="str">
        <v>108191</v>
      </c>
      <c r="E199" s="71" t="str">
        <v>2024-02-13</v>
      </c>
      <c r="F199" s="71" t="str">
        <v>2024-02-13</v>
      </c>
      <c r="G199" s="71" t="str">
        <v>2024-02-13</v>
      </c>
      <c r="H199" s="61">
        <v>-361.4</v>
      </c>
      <c r="I199" s="61">
        <v>361.4</v>
      </c>
      <c r="J199" s="61">
        <v>0</v>
      </c>
      <c r="K199" s="1">
        <v>6</v>
      </c>
      <c r="L199" s="65">
        <v>687</v>
      </c>
      <c r="M199" s="24" t="str">
        <v>Over 150 days</v>
      </c>
      <c r="N199" s="62">
        <v>0</v>
      </c>
      <c r="O199" s="62">
        <v>0</v>
      </c>
      <c r="P199" s="1" t="str">
        <v>30000 - Graphic Design Institute</v>
      </c>
      <c r="Q199" s="27" t="str">
        <v>Decrease</v>
      </c>
      <c r="R199" s="27" t="str">
        <v>Yes</v>
      </c>
      <c r="T199" s="61" t="str">
        <v>30</v>
      </c>
      <c r="U199" s="61" t="str">
        <v/>
      </c>
      <c r="V199" s="61" t="str">
        <v/>
      </c>
      <c r="W199" s="61" t="str">
        <v/>
      </c>
      <c r="X199" s="61" t="str">
        <v/>
      </c>
      <c r="Y199" s="61" t="str">
        <v/>
      </c>
      <c r="Z199" s="61" t="str">
        <v/>
      </c>
      <c r="AA199" s="61" t="str">
        <v/>
      </c>
      <c r="AB199" s="61" t="str">
        <v/>
      </c>
      <c r="AC199" s="61" t="str">
        <v/>
      </c>
      <c r="AD199" s="61" t="str">
        <v/>
      </c>
      <c r="AE199" s="61" t="str">
        <v/>
      </c>
      <c r="AF199" s="61" t="str">
        <v/>
      </c>
      <c r="AG199" s="61" t="str">
        <v/>
      </c>
      <c r="AH199" s="61" t="str">
        <v/>
      </c>
    </row>
    <row r="200" spans="2:34" x14ac:dyDescent="0.45">
      <c r="B200" s="1" t="str">
        <v>40000</v>
      </c>
      <c r="C200" s="1" t="str">
        <v>Wide World Importers</v>
      </c>
      <c r="D200" s="1" t="str">
        <v>108192</v>
      </c>
      <c r="E200" s="71" t="str">
        <v>2024-02-13</v>
      </c>
      <c r="F200" s="71" t="str">
        <v>2024-02-13</v>
      </c>
      <c r="G200" s="71" t="str">
        <v>2024-02-13</v>
      </c>
      <c r="H200" s="61">
        <v>-8840</v>
      </c>
      <c r="I200" s="61">
        <v>8840</v>
      </c>
      <c r="J200" s="61">
        <v>0</v>
      </c>
      <c r="K200" s="1">
        <v>5</v>
      </c>
      <c r="L200" s="65">
        <v>687</v>
      </c>
      <c r="M200" s="24" t="str">
        <v>Over 150 days</v>
      </c>
      <c r="N200" s="62">
        <v>0</v>
      </c>
      <c r="O200" s="62">
        <v>0</v>
      </c>
      <c r="P200" s="1" t="str">
        <v>40000 - Wide World Importers</v>
      </c>
      <c r="Q200" s="27" t="str">
        <v>Decrease</v>
      </c>
      <c r="R200" s="27" t="str">
        <v>Yes</v>
      </c>
      <c r="T200" s="61" t="str">
        <v>40</v>
      </c>
      <c r="U200" s="61" t="str">
        <v>HOME</v>
      </c>
      <c r="V200" s="61" t="str">
        <v/>
      </c>
      <c r="W200" s="61" t="str">
        <v/>
      </c>
      <c r="X200" s="61" t="str">
        <v/>
      </c>
      <c r="Y200" s="61" t="str">
        <v/>
      </c>
      <c r="Z200" s="61" t="str">
        <v/>
      </c>
      <c r="AA200" s="61" t="str">
        <v/>
      </c>
      <c r="AB200" s="61" t="str">
        <v/>
      </c>
      <c r="AC200" s="61" t="str">
        <v/>
      </c>
      <c r="AD200" s="61" t="str">
        <v/>
      </c>
      <c r="AE200" s="61" t="str">
        <v/>
      </c>
      <c r="AF200" s="61" t="str">
        <v/>
      </c>
      <c r="AG200" s="61" t="str">
        <v/>
      </c>
      <c r="AH200" s="61" t="str">
        <v/>
      </c>
    </row>
    <row r="201" spans="2:34" x14ac:dyDescent="0.45">
      <c r="B201" s="1" t="str">
        <v>40000</v>
      </c>
      <c r="C201" s="1" t="str">
        <v>Wide World Importers</v>
      </c>
      <c r="D201" s="1" t="str">
        <v>108193</v>
      </c>
      <c r="E201" s="71" t="str">
        <v>2024-02-14</v>
      </c>
      <c r="F201" s="71" t="str">
        <v>2024-02-14</v>
      </c>
      <c r="G201" s="71" t="str">
        <v>2024-02-14</v>
      </c>
      <c r="H201" s="61">
        <v>-609.38</v>
      </c>
      <c r="I201" s="61">
        <v>609.38</v>
      </c>
      <c r="J201" s="61">
        <v>0</v>
      </c>
      <c r="K201" s="1">
        <v>5</v>
      </c>
      <c r="L201" s="65">
        <v>686</v>
      </c>
      <c r="M201" s="24" t="str">
        <v>Over 150 days</v>
      </c>
      <c r="N201" s="62">
        <v>0</v>
      </c>
      <c r="O201" s="62">
        <v>0</v>
      </c>
      <c r="P201" s="1" t="str">
        <v>40000 - Wide World Importers</v>
      </c>
      <c r="Q201" s="27" t="str">
        <v>Decrease</v>
      </c>
      <c r="R201" s="27" t="str">
        <v>Yes</v>
      </c>
      <c r="T201" s="61" t="str">
        <v>40</v>
      </c>
      <c r="U201" s="61" t="str">
        <v>HOME</v>
      </c>
      <c r="V201" s="61" t="str">
        <v/>
      </c>
      <c r="W201" s="61" t="str">
        <v/>
      </c>
      <c r="X201" s="61" t="str">
        <v/>
      </c>
      <c r="Y201" s="61" t="str">
        <v/>
      </c>
      <c r="Z201" s="61" t="str">
        <v/>
      </c>
      <c r="AA201" s="61" t="str">
        <v/>
      </c>
      <c r="AB201" s="61" t="str">
        <v/>
      </c>
      <c r="AC201" s="61" t="str">
        <v/>
      </c>
      <c r="AD201" s="61" t="str">
        <v/>
      </c>
      <c r="AE201" s="61" t="str">
        <v/>
      </c>
      <c r="AF201" s="61" t="str">
        <v/>
      </c>
      <c r="AG201" s="61" t="str">
        <v/>
      </c>
      <c r="AH201" s="61" t="str">
        <v/>
      </c>
    </row>
    <row r="202" spans="2:34" x14ac:dyDescent="0.45">
      <c r="B202" s="1" t="str">
        <v>30000</v>
      </c>
      <c r="C202" s="1" t="str">
        <v>Graphic Design Institute</v>
      </c>
      <c r="D202" s="1" t="str">
        <v>108194</v>
      </c>
      <c r="E202" s="71" t="str">
        <v>2024-02-14</v>
      </c>
      <c r="F202" s="71" t="str">
        <v>2024-02-14</v>
      </c>
      <c r="G202" s="71" t="str">
        <v>2024-02-14</v>
      </c>
      <c r="H202" s="61">
        <v>-672.7</v>
      </c>
      <c r="I202" s="61">
        <v>672.7</v>
      </c>
      <c r="J202" s="61">
        <v>0</v>
      </c>
      <c r="K202" s="1">
        <v>6</v>
      </c>
      <c r="L202" s="65">
        <v>686</v>
      </c>
      <c r="M202" s="24" t="str">
        <v>Over 150 days</v>
      </c>
      <c r="N202" s="62">
        <v>0</v>
      </c>
      <c r="O202" s="62">
        <v>0</v>
      </c>
      <c r="P202" s="1" t="str">
        <v>30000 - Graphic Design Institute</v>
      </c>
      <c r="Q202" s="27" t="str">
        <v>Decrease</v>
      </c>
      <c r="R202" s="27" t="str">
        <v>Yes</v>
      </c>
      <c r="T202" s="61" t="str">
        <v>30</v>
      </c>
      <c r="U202" s="61" t="str">
        <v/>
      </c>
      <c r="V202" s="61" t="str">
        <v/>
      </c>
      <c r="W202" s="61" t="str">
        <v/>
      </c>
      <c r="X202" s="61" t="str">
        <v/>
      </c>
      <c r="Y202" s="61" t="str">
        <v/>
      </c>
      <c r="Z202" s="61" t="str">
        <v/>
      </c>
      <c r="AA202" s="61" t="str">
        <v/>
      </c>
      <c r="AB202" s="61" t="str">
        <v/>
      </c>
      <c r="AC202" s="61" t="str">
        <v/>
      </c>
      <c r="AD202" s="61" t="str">
        <v/>
      </c>
      <c r="AE202" s="61" t="str">
        <v/>
      </c>
      <c r="AF202" s="61" t="str">
        <v/>
      </c>
      <c r="AG202" s="61" t="str">
        <v/>
      </c>
      <c r="AH202" s="61" t="str">
        <v/>
      </c>
    </row>
    <row r="203" spans="2:34" x14ac:dyDescent="0.45">
      <c r="B203" s="1" t="str">
        <v>30000</v>
      </c>
      <c r="C203" s="1" t="str">
        <v>Graphic Design Institute</v>
      </c>
      <c r="D203" s="1" t="str">
        <v>108195</v>
      </c>
      <c r="E203" s="71" t="str">
        <v>2024-02-15</v>
      </c>
      <c r="F203" s="71" t="str">
        <v>2024-02-15</v>
      </c>
      <c r="G203" s="71" t="str">
        <v>2024-02-15</v>
      </c>
      <c r="H203" s="61">
        <v>-2195</v>
      </c>
      <c r="I203" s="61">
        <v>2195</v>
      </c>
      <c r="J203" s="61">
        <v>0</v>
      </c>
      <c r="K203" s="1">
        <v>6</v>
      </c>
      <c r="L203" s="65">
        <v>685</v>
      </c>
      <c r="M203" s="24" t="str">
        <v>Over 150 days</v>
      </c>
      <c r="N203" s="62">
        <v>0</v>
      </c>
      <c r="O203" s="62">
        <v>0</v>
      </c>
      <c r="P203" s="1" t="str">
        <v>30000 - Graphic Design Institute</v>
      </c>
      <c r="Q203" s="27" t="str">
        <v>Decrease</v>
      </c>
      <c r="R203" s="27" t="str">
        <v>Yes</v>
      </c>
      <c r="T203" s="61" t="str">
        <v>30</v>
      </c>
      <c r="U203" s="61" t="str">
        <v/>
      </c>
      <c r="V203" s="61" t="str">
        <v/>
      </c>
      <c r="W203" s="61" t="str">
        <v/>
      </c>
      <c r="X203" s="61" t="str">
        <v/>
      </c>
      <c r="Y203" s="61" t="str">
        <v/>
      </c>
      <c r="Z203" s="61" t="str">
        <v/>
      </c>
      <c r="AA203" s="61" t="str">
        <v/>
      </c>
      <c r="AB203" s="61" t="str">
        <v/>
      </c>
      <c r="AC203" s="61" t="str">
        <v/>
      </c>
      <c r="AD203" s="61" t="str">
        <v/>
      </c>
      <c r="AE203" s="61" t="str">
        <v/>
      </c>
      <c r="AF203" s="61" t="str">
        <v/>
      </c>
      <c r="AG203" s="61" t="str">
        <v/>
      </c>
      <c r="AH203" s="61" t="str">
        <v/>
      </c>
    </row>
    <row r="204" spans="2:34" x14ac:dyDescent="0.45">
      <c r="B204" s="1" t="str">
        <v>20000</v>
      </c>
      <c r="C204" s="1" t="str">
        <v>First Up Consultants</v>
      </c>
      <c r="D204" s="1" t="str">
        <v>108196</v>
      </c>
      <c r="E204" s="71" t="str">
        <v>2024-03-07</v>
      </c>
      <c r="F204" s="71" t="str">
        <v>2024-03-07</v>
      </c>
      <c r="G204" s="71" t="str">
        <v>2024-03-31</v>
      </c>
      <c r="H204" s="61">
        <v>-1694</v>
      </c>
      <c r="I204" s="61">
        <v>0</v>
      </c>
      <c r="J204" s="61">
        <v>-1694</v>
      </c>
      <c r="K204" s="1">
        <v>4</v>
      </c>
      <c r="L204" s="65">
        <v>664</v>
      </c>
      <c r="M204" s="24" t="str">
        <v>Over 150 days</v>
      </c>
      <c r="N204" s="62">
        <v>0.45150697783511201</v>
      </c>
      <c r="O204" s="62">
        <v>4.6497724932744365E-2</v>
      </c>
      <c r="P204" s="1" t="str">
        <v>20000 - First Up Consultants</v>
      </c>
      <c r="Q204" s="27" t="str">
        <v>Increase</v>
      </c>
      <c r="R204" s="27" t="str">
        <v>Yes</v>
      </c>
      <c r="T204" s="61" t="str">
        <v>40</v>
      </c>
      <c r="U204" s="61" t="str">
        <v/>
      </c>
      <c r="V204" s="61" t="str">
        <v/>
      </c>
      <c r="W204" s="61" t="str">
        <v/>
      </c>
      <c r="X204" s="61" t="str">
        <v/>
      </c>
      <c r="Y204" s="61" t="str">
        <v/>
      </c>
      <c r="Z204" s="61" t="str">
        <v/>
      </c>
      <c r="AA204" s="61" t="str">
        <v/>
      </c>
      <c r="AB204" s="61" t="str">
        <v/>
      </c>
      <c r="AC204" s="61" t="str">
        <v/>
      </c>
      <c r="AD204" s="61" t="str">
        <v/>
      </c>
      <c r="AE204" s="61" t="str">
        <v/>
      </c>
      <c r="AF204" s="61" t="str">
        <v/>
      </c>
      <c r="AG204" s="61" t="str">
        <v/>
      </c>
      <c r="AH204" s="61" t="str">
        <v/>
      </c>
    </row>
    <row r="205" spans="2:34" x14ac:dyDescent="0.45">
      <c r="B205" s="1" t="str">
        <v>40000</v>
      </c>
      <c r="C205" s="1" t="str">
        <v>Wide World Importers</v>
      </c>
      <c r="D205" s="1" t="str">
        <v>108197</v>
      </c>
      <c r="E205" s="71" t="str">
        <v>2024-03-07</v>
      </c>
      <c r="F205" s="71" t="str">
        <v>2024-03-07</v>
      </c>
      <c r="G205" s="71" t="str">
        <v>2024-03-31</v>
      </c>
      <c r="H205" s="61">
        <v>-2460</v>
      </c>
      <c r="I205" s="61">
        <v>0</v>
      </c>
      <c r="J205" s="61">
        <v>-2460</v>
      </c>
      <c r="K205" s="1">
        <v>5</v>
      </c>
      <c r="L205" s="65">
        <v>664</v>
      </c>
      <c r="M205" s="24" t="str">
        <v>Over 150 days</v>
      </c>
      <c r="N205" s="62">
        <v>0.17670979295502592</v>
      </c>
      <c r="O205" s="62">
        <v>6.7523260528070325E-2</v>
      </c>
      <c r="P205" s="1" t="str">
        <v>40000 - Wide World Importers</v>
      </c>
      <c r="Q205" s="27" t="str">
        <v>Increase</v>
      </c>
      <c r="R205" s="27" t="str">
        <v>Yes</v>
      </c>
      <c r="T205" s="61" t="str">
        <v>40</v>
      </c>
      <c r="U205" s="61" t="str">
        <v>HOME</v>
      </c>
      <c r="V205" s="61" t="str">
        <v/>
      </c>
      <c r="W205" s="61" t="str">
        <v/>
      </c>
      <c r="X205" s="61" t="str">
        <v/>
      </c>
      <c r="Y205" s="61" t="str">
        <v/>
      </c>
      <c r="Z205" s="61" t="str">
        <v/>
      </c>
      <c r="AA205" s="61" t="str">
        <v/>
      </c>
      <c r="AB205" s="61" t="str">
        <v/>
      </c>
      <c r="AC205" s="61" t="str">
        <v/>
      </c>
      <c r="AD205" s="61" t="str">
        <v/>
      </c>
      <c r="AE205" s="61" t="str">
        <v/>
      </c>
      <c r="AF205" s="61" t="str">
        <v/>
      </c>
      <c r="AG205" s="61" t="str">
        <v/>
      </c>
      <c r="AH205" s="61" t="str">
        <v/>
      </c>
    </row>
    <row r="206" spans="2:34" x14ac:dyDescent="0.45">
      <c r="B206" s="1" t="str">
        <v>30000</v>
      </c>
      <c r="C206" s="1" t="str">
        <v>Graphic Design Institute</v>
      </c>
      <c r="D206" s="1" t="str">
        <v>108198</v>
      </c>
      <c r="E206" s="71" t="str">
        <v>2024-03-08</v>
      </c>
      <c r="F206" s="71" t="str">
        <v>2024-03-08</v>
      </c>
      <c r="G206" s="71" t="str">
        <v>2024-03-31</v>
      </c>
      <c r="H206" s="61">
        <v>-864.9</v>
      </c>
      <c r="I206" s="61">
        <v>0</v>
      </c>
      <c r="J206" s="61">
        <v>-864.9</v>
      </c>
      <c r="K206" s="1">
        <v>6</v>
      </c>
      <c r="L206" s="65">
        <v>663</v>
      </c>
      <c r="M206" s="24" t="str">
        <v>Over 150 days</v>
      </c>
      <c r="N206" s="62">
        <v>0.20238680238680237</v>
      </c>
      <c r="O206" s="62">
        <v>2.3740190256393505E-2</v>
      </c>
      <c r="P206" s="1" t="str">
        <v>30000 - Graphic Design Institute</v>
      </c>
      <c r="Q206" s="27" t="str">
        <v>Increase</v>
      </c>
      <c r="R206" s="27" t="str">
        <v>Yes</v>
      </c>
      <c r="T206" s="61" t="str">
        <v>30</v>
      </c>
      <c r="U206" s="61" t="str">
        <v/>
      </c>
      <c r="V206" s="61" t="str">
        <v/>
      </c>
      <c r="W206" s="61" t="str">
        <v/>
      </c>
      <c r="X206" s="61" t="str">
        <v/>
      </c>
      <c r="Y206" s="61" t="str">
        <v/>
      </c>
      <c r="Z206" s="61" t="str">
        <v/>
      </c>
      <c r="AA206" s="61" t="str">
        <v/>
      </c>
      <c r="AB206" s="61" t="str">
        <v/>
      </c>
      <c r="AC206" s="61" t="str">
        <v/>
      </c>
      <c r="AD206" s="61" t="str">
        <v/>
      </c>
      <c r="AE206" s="61" t="str">
        <v/>
      </c>
      <c r="AF206" s="61" t="str">
        <v/>
      </c>
      <c r="AG206" s="61" t="str">
        <v/>
      </c>
      <c r="AH206" s="61" t="str">
        <v/>
      </c>
    </row>
    <row r="207" spans="2:34" x14ac:dyDescent="0.45">
      <c r="B207" s="1" t="str">
        <v>20000</v>
      </c>
      <c r="C207" s="1" t="str">
        <v>First Up Consultants</v>
      </c>
      <c r="D207" s="1" t="str">
        <v>108199</v>
      </c>
      <c r="E207" s="71" t="str">
        <v>2024-03-09</v>
      </c>
      <c r="F207" s="71" t="str">
        <v>2024-03-09</v>
      </c>
      <c r="G207" s="71" t="str">
        <v>2024-03-31</v>
      </c>
      <c r="H207" s="61">
        <v>-961</v>
      </c>
      <c r="I207" s="61">
        <v>0</v>
      </c>
      <c r="J207" s="61">
        <v>-961</v>
      </c>
      <c r="K207" s="1">
        <v>4</v>
      </c>
      <c r="L207" s="65">
        <v>662</v>
      </c>
      <c r="M207" s="24" t="str">
        <v>Over 150 days</v>
      </c>
      <c r="N207" s="62">
        <v>0.25613825602098145</v>
      </c>
      <c r="O207" s="62">
        <v>2.6377989173770561E-2</v>
      </c>
      <c r="P207" s="1" t="str">
        <v>20000 - First Up Consultants</v>
      </c>
      <c r="Q207" s="27" t="str">
        <v>Increase</v>
      </c>
      <c r="R207" s="27" t="str">
        <v>Yes</v>
      </c>
      <c r="T207" s="61" t="str">
        <v>40</v>
      </c>
      <c r="U207" s="61" t="str">
        <v/>
      </c>
      <c r="V207" s="61" t="str">
        <v/>
      </c>
      <c r="W207" s="61" t="str">
        <v/>
      </c>
      <c r="X207" s="61" t="str">
        <v/>
      </c>
      <c r="Y207" s="61" t="str">
        <v/>
      </c>
      <c r="Z207" s="61" t="str">
        <v/>
      </c>
      <c r="AA207" s="61" t="str">
        <v/>
      </c>
      <c r="AB207" s="61" t="str">
        <v/>
      </c>
      <c r="AC207" s="61" t="str">
        <v/>
      </c>
      <c r="AD207" s="61" t="str">
        <v/>
      </c>
      <c r="AE207" s="61" t="str">
        <v/>
      </c>
      <c r="AF207" s="61" t="str">
        <v/>
      </c>
      <c r="AG207" s="61" t="str">
        <v/>
      </c>
      <c r="AH207" s="61" t="str">
        <v/>
      </c>
    </row>
    <row r="208" spans="2:34" x14ac:dyDescent="0.45">
      <c r="B208" s="1" t="str">
        <v>50000</v>
      </c>
      <c r="C208" s="1" t="str">
        <v>Nod Publishers</v>
      </c>
      <c r="D208" s="1" t="str">
        <v>108200</v>
      </c>
      <c r="E208" s="71" t="str">
        <v>2024-03-10</v>
      </c>
      <c r="F208" s="71" t="str">
        <v>2024-03-10</v>
      </c>
      <c r="G208" s="71" t="str">
        <v>2024-03-31</v>
      </c>
      <c r="H208" s="61">
        <v>-1819.38</v>
      </c>
      <c r="I208" s="61">
        <v>0</v>
      </c>
      <c r="J208" s="61">
        <v>-1819.38</v>
      </c>
      <c r="K208" s="1">
        <v>4</v>
      </c>
      <c r="L208" s="65">
        <v>661</v>
      </c>
      <c r="M208" s="24" t="str">
        <v>Over 150 days</v>
      </c>
      <c r="N208" s="62">
        <v>0.13764537126982543</v>
      </c>
      <c r="O208" s="62">
        <v>4.9939215341284794E-2</v>
      </c>
      <c r="P208" s="1" t="str">
        <v>50000 - Nod Publishers</v>
      </c>
      <c r="Q208" s="27" t="str">
        <v>Increase</v>
      </c>
      <c r="R208" s="27" t="str">
        <v>Yes</v>
      </c>
      <c r="T208" s="61" t="str">
        <v>40</v>
      </c>
      <c r="U208" s="61" t="str">
        <v/>
      </c>
      <c r="V208" s="61" t="str">
        <v/>
      </c>
      <c r="W208" s="61" t="str">
        <v/>
      </c>
      <c r="X208" s="61" t="str">
        <v/>
      </c>
      <c r="Y208" s="61" t="str">
        <v/>
      </c>
      <c r="Z208" s="61" t="str">
        <v/>
      </c>
      <c r="AA208" s="61" t="str">
        <v/>
      </c>
      <c r="AB208" s="61" t="str">
        <v/>
      </c>
      <c r="AC208" s="61" t="str">
        <v/>
      </c>
      <c r="AD208" s="61" t="str">
        <v/>
      </c>
      <c r="AE208" s="61" t="str">
        <v/>
      </c>
      <c r="AF208" s="61" t="str">
        <v/>
      </c>
      <c r="AG208" s="61" t="str">
        <v/>
      </c>
      <c r="AH208" s="61" t="str">
        <v/>
      </c>
    </row>
    <row r="209" spans="2:34" x14ac:dyDescent="0.45">
      <c r="B209" s="1" t="str">
        <v>10000</v>
      </c>
      <c r="C209" s="1" t="str">
        <v>Fabrikam, Inc.</v>
      </c>
      <c r="D209" s="1" t="str">
        <v>108201</v>
      </c>
      <c r="E209" s="71" t="str">
        <v>2024-03-10</v>
      </c>
      <c r="F209" s="71" t="str">
        <v>2024-03-10</v>
      </c>
      <c r="G209" s="71" t="str">
        <v>2024-03-31</v>
      </c>
      <c r="H209" s="61">
        <v>-1267.5</v>
      </c>
      <c r="I209" s="61">
        <v>0</v>
      </c>
      <c r="J209" s="61">
        <v>-1267.5</v>
      </c>
      <c r="K209" s="1">
        <v>3</v>
      </c>
      <c r="L209" s="65">
        <v>661</v>
      </c>
      <c r="M209" s="24" t="str">
        <v>Over 150 days</v>
      </c>
      <c r="N209" s="62">
        <v>1</v>
      </c>
      <c r="O209" s="62">
        <v>3.4790948259889896E-2</v>
      </c>
      <c r="P209" s="1" t="str">
        <v>10000 - Fabrikam, Inc.</v>
      </c>
      <c r="Q209" s="27" t="str">
        <v>Increase</v>
      </c>
      <c r="R209" s="27" t="str">
        <v>Yes</v>
      </c>
      <c r="T209" s="61" t="str">
        <v>70</v>
      </c>
      <c r="U209" s="61" t="str">
        <v>INDUSTRIAL</v>
      </c>
      <c r="V209" s="61" t="str">
        <v/>
      </c>
      <c r="W209" s="61" t="str">
        <v/>
      </c>
      <c r="X209" s="61" t="str">
        <v/>
      </c>
      <c r="Y209" s="61" t="str">
        <v>SUMMER</v>
      </c>
      <c r="Z209" s="61" t="str">
        <v/>
      </c>
      <c r="AA209" s="61" t="str">
        <v/>
      </c>
      <c r="AB209" s="61" t="str">
        <v/>
      </c>
      <c r="AC209" s="61" t="str">
        <v/>
      </c>
      <c r="AD209" s="61" t="str">
        <v/>
      </c>
      <c r="AE209" s="61" t="str">
        <v/>
      </c>
      <c r="AF209" s="61" t="str">
        <v/>
      </c>
      <c r="AG209" s="61" t="str">
        <v/>
      </c>
      <c r="AH209" s="61" t="str">
        <v/>
      </c>
    </row>
    <row r="210" spans="2:34" x14ac:dyDescent="0.45">
      <c r="B210" s="1" t="str">
        <v>50000</v>
      </c>
      <c r="C210" s="1" t="str">
        <v>Nod Publishers</v>
      </c>
      <c r="D210" s="1" t="str">
        <v>108202</v>
      </c>
      <c r="E210" s="71" t="str">
        <v>2024-03-11</v>
      </c>
      <c r="F210" s="71" t="str">
        <v>2024-03-11</v>
      </c>
      <c r="G210" s="71" t="str">
        <v>2024-03-31</v>
      </c>
      <c r="H210" s="61">
        <v>-11398.5</v>
      </c>
      <c r="I210" s="61">
        <v>0</v>
      </c>
      <c r="J210" s="61">
        <v>-11398.5</v>
      </c>
      <c r="K210" s="1">
        <v>4</v>
      </c>
      <c r="L210" s="65">
        <v>660</v>
      </c>
      <c r="M210" s="24" t="str">
        <v>Over 150 days</v>
      </c>
      <c r="N210" s="62">
        <v>0.86235462873017465</v>
      </c>
      <c r="O210" s="62">
        <v>0.31287149802000391</v>
      </c>
      <c r="P210" s="1" t="str">
        <v>50000 - Nod Publishers</v>
      </c>
      <c r="Q210" s="27" t="str">
        <v>Increase</v>
      </c>
      <c r="R210" s="27" t="str">
        <v>Yes</v>
      </c>
      <c r="T210" s="61" t="str">
        <v>40</v>
      </c>
      <c r="U210" s="61" t="str">
        <v/>
      </c>
      <c r="V210" s="61" t="str">
        <v/>
      </c>
      <c r="W210" s="61" t="str">
        <v/>
      </c>
      <c r="X210" s="61" t="str">
        <v/>
      </c>
      <c r="Y210" s="61" t="str">
        <v/>
      </c>
      <c r="Z210" s="61" t="str">
        <v/>
      </c>
      <c r="AA210" s="61" t="str">
        <v/>
      </c>
      <c r="AB210" s="61" t="str">
        <v/>
      </c>
      <c r="AC210" s="61" t="str">
        <v/>
      </c>
      <c r="AD210" s="61" t="str">
        <v/>
      </c>
      <c r="AE210" s="61" t="str">
        <v/>
      </c>
      <c r="AF210" s="61" t="str">
        <v/>
      </c>
      <c r="AG210" s="61" t="str">
        <v/>
      </c>
      <c r="AH210" s="61" t="str">
        <v/>
      </c>
    </row>
    <row r="211" spans="2:34" x14ac:dyDescent="0.45">
      <c r="B211" s="1" t="str">
        <v>20000</v>
      </c>
      <c r="C211" s="1" t="str">
        <v>First Up Consultants</v>
      </c>
      <c r="D211" s="1" t="str">
        <v>108203</v>
      </c>
      <c r="E211" s="71" t="str">
        <v>2024-03-12</v>
      </c>
      <c r="F211" s="71" t="str">
        <v>2024-03-12</v>
      </c>
      <c r="G211" s="71" t="str">
        <v>2024-03-31</v>
      </c>
      <c r="H211" s="61">
        <v>-1096.8800000000001</v>
      </c>
      <c r="I211" s="61">
        <v>0</v>
      </c>
      <c r="J211" s="61">
        <v>-1096.8800000000001</v>
      </c>
      <c r="K211" s="1">
        <v>4</v>
      </c>
      <c r="L211" s="65">
        <v>659</v>
      </c>
      <c r="M211" s="24" t="str">
        <v>Over 150 days</v>
      </c>
      <c r="N211" s="62">
        <v>0.29235476614390654</v>
      </c>
      <c r="O211" s="62">
        <v>3.0107688621150319E-2</v>
      </c>
      <c r="P211" s="1" t="str">
        <v>20000 - First Up Consultants</v>
      </c>
      <c r="Q211" s="27" t="str">
        <v>Increase</v>
      </c>
      <c r="R211" s="27" t="str">
        <v>Yes</v>
      </c>
      <c r="T211" s="61" t="str">
        <v>40</v>
      </c>
      <c r="U211" s="61" t="str">
        <v/>
      </c>
      <c r="V211" s="61" t="str">
        <v/>
      </c>
      <c r="W211" s="61" t="str">
        <v/>
      </c>
      <c r="X211" s="61" t="str">
        <v/>
      </c>
      <c r="Y211" s="61" t="str">
        <v/>
      </c>
      <c r="Z211" s="61" t="str">
        <v/>
      </c>
      <c r="AA211" s="61" t="str">
        <v/>
      </c>
      <c r="AB211" s="61" t="str">
        <v/>
      </c>
      <c r="AC211" s="61" t="str">
        <v/>
      </c>
      <c r="AD211" s="61" t="str">
        <v/>
      </c>
      <c r="AE211" s="61" t="str">
        <v/>
      </c>
      <c r="AF211" s="61" t="str">
        <v/>
      </c>
      <c r="AG211" s="61" t="str">
        <v/>
      </c>
      <c r="AH211" s="61" t="str">
        <v/>
      </c>
    </row>
    <row r="212" spans="2:34" x14ac:dyDescent="0.45">
      <c r="B212" s="1" t="str">
        <v>30000</v>
      </c>
      <c r="C212" s="1" t="str">
        <v>Graphic Design Institute</v>
      </c>
      <c r="D212" s="1" t="str">
        <v>108204</v>
      </c>
      <c r="E212" s="71" t="str">
        <v>2024-03-13</v>
      </c>
      <c r="F212" s="71" t="str">
        <v>2024-03-13</v>
      </c>
      <c r="G212" s="71" t="str">
        <v>2024-03-31</v>
      </c>
      <c r="H212" s="61">
        <v>-444.8</v>
      </c>
      <c r="I212" s="61">
        <v>0</v>
      </c>
      <c r="J212" s="61">
        <v>-444.8</v>
      </c>
      <c r="K212" s="1">
        <v>6</v>
      </c>
      <c r="L212" s="65">
        <v>658</v>
      </c>
      <c r="M212" s="24" t="str">
        <v>Over 150 days</v>
      </c>
      <c r="N212" s="62">
        <v>0.10408330408330409</v>
      </c>
      <c r="O212" s="62">
        <v>1.2209083854831578E-2</v>
      </c>
      <c r="P212" s="1" t="str">
        <v>30000 - Graphic Design Institute</v>
      </c>
      <c r="Q212" s="27" t="str">
        <v>Increase</v>
      </c>
      <c r="R212" s="27" t="str">
        <v>Yes</v>
      </c>
      <c r="T212" s="61" t="str">
        <v>30</v>
      </c>
      <c r="U212" s="61" t="str">
        <v/>
      </c>
      <c r="V212" s="61" t="str">
        <v/>
      </c>
      <c r="W212" s="61" t="str">
        <v/>
      </c>
      <c r="X212" s="61" t="str">
        <v/>
      </c>
      <c r="Y212" s="61" t="str">
        <v/>
      </c>
      <c r="Z212" s="61" t="str">
        <v/>
      </c>
      <c r="AA212" s="61" t="str">
        <v/>
      </c>
      <c r="AB212" s="61" t="str">
        <v/>
      </c>
      <c r="AC212" s="61" t="str">
        <v/>
      </c>
      <c r="AD212" s="61" t="str">
        <v/>
      </c>
      <c r="AE212" s="61" t="str">
        <v/>
      </c>
      <c r="AF212" s="61" t="str">
        <v/>
      </c>
      <c r="AG212" s="61" t="str">
        <v/>
      </c>
      <c r="AH212" s="61" t="str">
        <v/>
      </c>
    </row>
    <row r="213" spans="2:34" x14ac:dyDescent="0.45">
      <c r="B213" s="1" t="str">
        <v>40000</v>
      </c>
      <c r="C213" s="1" t="str">
        <v>Wide World Importers</v>
      </c>
      <c r="D213" s="1" t="str">
        <v>108205</v>
      </c>
      <c r="E213" s="71" t="str">
        <v>2024-03-13</v>
      </c>
      <c r="F213" s="71" t="str">
        <v>2024-03-13</v>
      </c>
      <c r="G213" s="71" t="str">
        <v>2024-03-31</v>
      </c>
      <c r="H213" s="61">
        <v>-10608</v>
      </c>
      <c r="I213" s="61">
        <v>0</v>
      </c>
      <c r="J213" s="61">
        <v>-10608</v>
      </c>
      <c r="K213" s="1">
        <v>5</v>
      </c>
      <c r="L213" s="65">
        <v>658</v>
      </c>
      <c r="M213" s="24" t="str">
        <v>Over 150 days</v>
      </c>
      <c r="N213" s="62">
        <v>0.76200710718167275</v>
      </c>
      <c r="O213" s="62">
        <v>0.29117347466738619</v>
      </c>
      <c r="P213" s="1" t="str">
        <v>40000 - Wide World Importers</v>
      </c>
      <c r="Q213" s="27" t="str">
        <v>Increase</v>
      </c>
      <c r="R213" s="27" t="str">
        <v>Yes</v>
      </c>
      <c r="T213" s="61" t="str">
        <v>40</v>
      </c>
      <c r="U213" s="61" t="str">
        <v>HOME</v>
      </c>
      <c r="V213" s="61" t="str">
        <v/>
      </c>
      <c r="W213" s="61" t="str">
        <v/>
      </c>
      <c r="X213" s="61" t="str">
        <v/>
      </c>
      <c r="Y213" s="61" t="str">
        <v/>
      </c>
      <c r="Z213" s="61" t="str">
        <v/>
      </c>
      <c r="AA213" s="61" t="str">
        <v/>
      </c>
      <c r="AB213" s="61" t="str">
        <v/>
      </c>
      <c r="AC213" s="61" t="str">
        <v/>
      </c>
      <c r="AD213" s="61" t="str">
        <v/>
      </c>
      <c r="AE213" s="61" t="str">
        <v/>
      </c>
      <c r="AF213" s="61" t="str">
        <v/>
      </c>
      <c r="AG213" s="61" t="str">
        <v/>
      </c>
      <c r="AH213" s="61" t="str">
        <v/>
      </c>
    </row>
    <row r="214" spans="2:34" x14ac:dyDescent="0.45">
      <c r="B214" s="1" t="str">
        <v>40000</v>
      </c>
      <c r="C214" s="1" t="str">
        <v>Wide World Importers</v>
      </c>
      <c r="D214" s="1" t="str">
        <v>108206</v>
      </c>
      <c r="E214" s="71" t="str">
        <v>2024-03-14</v>
      </c>
      <c r="F214" s="71" t="str">
        <v>2024-03-14</v>
      </c>
      <c r="G214" s="71" t="str">
        <v>2024-03-31</v>
      </c>
      <c r="H214" s="61">
        <v>-853.13</v>
      </c>
      <c r="I214" s="61">
        <v>0</v>
      </c>
      <c r="J214" s="61">
        <v>-853.13</v>
      </c>
      <c r="K214" s="1">
        <v>5</v>
      </c>
      <c r="L214" s="65">
        <v>657</v>
      </c>
      <c r="M214" s="24" t="str">
        <v>Over 150 days</v>
      </c>
      <c r="N214" s="62">
        <v>6.1283099863301327E-2</v>
      </c>
      <c r="O214" s="62">
        <v>2.3417121648094567E-2</v>
      </c>
      <c r="P214" s="1" t="str">
        <v>40000 - Wide World Importers</v>
      </c>
      <c r="Q214" s="27" t="str">
        <v>Increase</v>
      </c>
      <c r="R214" s="27" t="str">
        <v>Yes</v>
      </c>
      <c r="T214" s="61" t="str">
        <v>40</v>
      </c>
      <c r="U214" s="61" t="str">
        <v>HOME</v>
      </c>
      <c r="V214" s="61" t="str">
        <v/>
      </c>
      <c r="W214" s="61" t="str">
        <v/>
      </c>
      <c r="X214" s="61" t="str">
        <v/>
      </c>
      <c r="Y214" s="61" t="str">
        <v/>
      </c>
      <c r="Z214" s="61" t="str">
        <v/>
      </c>
      <c r="AA214" s="61" t="str">
        <v/>
      </c>
      <c r="AB214" s="61" t="str">
        <v/>
      </c>
      <c r="AC214" s="61" t="str">
        <v/>
      </c>
      <c r="AD214" s="61" t="str">
        <v/>
      </c>
      <c r="AE214" s="61" t="str">
        <v/>
      </c>
      <c r="AF214" s="61" t="str">
        <v/>
      </c>
      <c r="AG214" s="61" t="str">
        <v/>
      </c>
      <c r="AH214" s="61" t="str">
        <v/>
      </c>
    </row>
    <row r="215" spans="2:34" x14ac:dyDescent="0.45">
      <c r="B215" s="1" t="str">
        <v>30000</v>
      </c>
      <c r="C215" s="1" t="str">
        <v>Graphic Design Institute</v>
      </c>
      <c r="D215" s="1" t="str">
        <v>108207</v>
      </c>
      <c r="E215" s="71" t="str">
        <v>2024-03-14</v>
      </c>
      <c r="F215" s="71" t="str">
        <v>2024-03-14</v>
      </c>
      <c r="G215" s="71" t="str">
        <v>2024-03-31</v>
      </c>
      <c r="H215" s="61">
        <v>-768.8</v>
      </c>
      <c r="I215" s="61">
        <v>0</v>
      </c>
      <c r="J215" s="61">
        <v>-768.8</v>
      </c>
      <c r="K215" s="1">
        <v>6</v>
      </c>
      <c r="L215" s="65">
        <v>657</v>
      </c>
      <c r="M215" s="24" t="str">
        <v>Over 150 days</v>
      </c>
      <c r="N215" s="62">
        <v>0.1798993798993799</v>
      </c>
      <c r="O215" s="62">
        <v>2.1102391339016448E-2</v>
      </c>
      <c r="P215" s="1" t="str">
        <v>30000 - Graphic Design Institute</v>
      </c>
      <c r="Q215" s="27" t="str">
        <v>Increase</v>
      </c>
      <c r="R215" s="27" t="str">
        <v>Yes</v>
      </c>
      <c r="T215" s="61" t="str">
        <v>30</v>
      </c>
      <c r="U215" s="61" t="str">
        <v/>
      </c>
      <c r="V215" s="61" t="str">
        <v/>
      </c>
      <c r="W215" s="61" t="str">
        <v/>
      </c>
      <c r="X215" s="61" t="str">
        <v/>
      </c>
      <c r="Y215" s="61" t="str">
        <v/>
      </c>
      <c r="Z215" s="61" t="str">
        <v/>
      </c>
      <c r="AA215" s="61" t="str">
        <v/>
      </c>
      <c r="AB215" s="61" t="str">
        <v/>
      </c>
      <c r="AC215" s="61" t="str">
        <v/>
      </c>
      <c r="AD215" s="61" t="str">
        <v/>
      </c>
      <c r="AE215" s="61" t="str">
        <v/>
      </c>
      <c r="AF215" s="61" t="str">
        <v/>
      </c>
      <c r="AG215" s="61" t="str">
        <v/>
      </c>
      <c r="AH215" s="61" t="str">
        <v/>
      </c>
    </row>
    <row r="216" spans="2:34" x14ac:dyDescent="0.45">
      <c r="B216" s="1" t="str">
        <v>30000</v>
      </c>
      <c r="C216" s="1" t="str">
        <v>Graphic Design Institute</v>
      </c>
      <c r="D216" s="1" t="str">
        <v>108208</v>
      </c>
      <c r="E216" s="71" t="str">
        <v>2024-03-15</v>
      </c>
      <c r="F216" s="71" t="str">
        <v>2024-03-15</v>
      </c>
      <c r="G216" s="71" t="str">
        <v>2024-03-31</v>
      </c>
      <c r="H216" s="61">
        <v>-2195</v>
      </c>
      <c r="I216" s="61">
        <v>0</v>
      </c>
      <c r="J216" s="61">
        <v>-2195</v>
      </c>
      <c r="K216" s="1">
        <v>6</v>
      </c>
      <c r="L216" s="65">
        <v>656</v>
      </c>
      <c r="M216" s="24" t="str">
        <v>Over 150 days</v>
      </c>
      <c r="N216" s="62">
        <v>0.5136305136305136</v>
      </c>
      <c r="O216" s="62">
        <v>6.0249413357363564E-2</v>
      </c>
      <c r="P216" s="1" t="str">
        <v>30000 - Graphic Design Institute</v>
      </c>
      <c r="Q216" s="27" t="str">
        <v>Increase</v>
      </c>
      <c r="R216" s="27" t="str">
        <v>Yes</v>
      </c>
      <c r="T216" s="61" t="str">
        <v>30</v>
      </c>
      <c r="U216" s="61" t="str">
        <v/>
      </c>
      <c r="V216" s="61" t="str">
        <v/>
      </c>
      <c r="W216" s="61" t="str">
        <v/>
      </c>
      <c r="X216" s="61" t="str">
        <v/>
      </c>
      <c r="Y216" s="61" t="str">
        <v/>
      </c>
      <c r="Z216" s="61" t="str">
        <v/>
      </c>
      <c r="AA216" s="61" t="str">
        <v/>
      </c>
      <c r="AB216" s="61" t="str">
        <v/>
      </c>
      <c r="AC216" s="61" t="str">
        <v/>
      </c>
      <c r="AD216" s="61" t="str">
        <v/>
      </c>
      <c r="AE216" s="61" t="str">
        <v/>
      </c>
      <c r="AF216" s="61" t="str">
        <v/>
      </c>
      <c r="AG216" s="61" t="str">
        <v/>
      </c>
      <c r="AH216" s="61" t="str">
        <v/>
      </c>
    </row>
    <row r="217" spans="2:34" x14ac:dyDescent="0.45">
      <c r="B217" s="1" t="str">
        <v>64000</v>
      </c>
      <c r="C217" s="1" t="str">
        <v>Hydropower Powerplant</v>
      </c>
      <c r="D217" s="1" t="str">
        <v>108209</v>
      </c>
      <c r="E217" s="71" t="str">
        <v>2025-04-07</v>
      </c>
      <c r="F217" s="71" t="str">
        <v>2025-04-07</v>
      </c>
      <c r="G217" s="71" t="str">
        <v>2025-04-28</v>
      </c>
      <c r="H217" s="61">
        <v>-5750</v>
      </c>
      <c r="I217" s="61">
        <v>5750</v>
      </c>
      <c r="J217" s="61">
        <v>0</v>
      </c>
      <c r="K217" s="1">
        <v>0</v>
      </c>
      <c r="L217" s="65">
        <v>268</v>
      </c>
      <c r="M217" s="24" t="str">
        <v>Over 150 days</v>
      </c>
      <c r="N217" s="62">
        <v>0</v>
      </c>
      <c r="O217" s="62">
        <v>0</v>
      </c>
      <c r="P217" s="1" t="str">
        <v>64000 - Hydropower Powerplant</v>
      </c>
      <c r="Q217" s="27" t="str">
        <v>Decrease</v>
      </c>
      <c r="R217" s="27" t="str">
        <v>Yes</v>
      </c>
      <c r="T217" s="61" t="str">
        <v/>
      </c>
      <c r="U217" s="61" t="str">
        <v/>
      </c>
      <c r="V217" s="61" t="str">
        <v/>
      </c>
      <c r="W217" s="61" t="str">
        <v/>
      </c>
      <c r="X217" s="61" t="str">
        <v/>
      </c>
      <c r="Y217" s="61" t="str">
        <v/>
      </c>
      <c r="Z217" s="61" t="str">
        <v/>
      </c>
      <c r="AA217" s="61" t="str">
        <v/>
      </c>
      <c r="AB217" s="61" t="str">
        <v/>
      </c>
      <c r="AC217" s="61" t="str">
        <v/>
      </c>
      <c r="AD217" s="61" t="str">
        <v/>
      </c>
      <c r="AE217" s="61" t="str">
        <v/>
      </c>
      <c r="AF217" s="61" t="str">
        <v/>
      </c>
      <c r="AG217" s="61" t="str">
        <v/>
      </c>
      <c r="AH217" s="61" t="str">
        <v/>
      </c>
    </row>
    <row r="218" spans="2:34" x14ac:dyDescent="0.45">
      <c r="B218" s="1" t="str">
        <v>30000</v>
      </c>
      <c r="C218" s="1" t="str">
        <v>Graphic Design Institute</v>
      </c>
      <c r="D218" s="1" t="str">
        <v>108210</v>
      </c>
      <c r="E218" s="71" t="str">
        <v>2025-04-07</v>
      </c>
      <c r="F218" s="71" t="str">
        <v>2025-04-07</v>
      </c>
      <c r="G218" s="71" t="str">
        <v>2025-04-30</v>
      </c>
      <c r="H218" s="61">
        <v>-240</v>
      </c>
      <c r="I218" s="61">
        <v>240</v>
      </c>
      <c r="J218" s="61">
        <v>0</v>
      </c>
      <c r="K218" s="1">
        <v>6</v>
      </c>
      <c r="L218" s="65">
        <v>268</v>
      </c>
      <c r="M218" s="24" t="str">
        <v>Over 150 days</v>
      </c>
      <c r="N218" s="62">
        <v>0</v>
      </c>
      <c r="O218" s="62">
        <v>0</v>
      </c>
      <c r="P218" s="1" t="str">
        <v>30000 - Graphic Design Institute</v>
      </c>
      <c r="Q218" s="27" t="str">
        <v>Decrease</v>
      </c>
      <c r="R218" s="27" t="str">
        <v>Yes</v>
      </c>
      <c r="T218" s="61" t="str">
        <v>30</v>
      </c>
      <c r="U218" s="61" t="str">
        <v/>
      </c>
      <c r="V218" s="61" t="str">
        <v/>
      </c>
      <c r="W218" s="61" t="str">
        <v/>
      </c>
      <c r="X218" s="61" t="str">
        <v/>
      </c>
      <c r="Y218" s="61" t="str">
        <v/>
      </c>
      <c r="Z218" s="61" t="str">
        <v/>
      </c>
      <c r="AA218" s="61" t="str">
        <v/>
      </c>
      <c r="AB218" s="61" t="str">
        <v/>
      </c>
      <c r="AC218" s="61" t="str">
        <v/>
      </c>
      <c r="AD218" s="61" t="str">
        <v/>
      </c>
      <c r="AE218" s="61" t="str">
        <v/>
      </c>
      <c r="AF218" s="61" t="str">
        <v/>
      </c>
      <c r="AG218" s="61" t="str">
        <v/>
      </c>
      <c r="AH218" s="61" t="str">
        <v/>
      </c>
    </row>
  </sheetData>
  <conditionalFormatting sqref="A4:A5">
    <cfRule type="containsErrors" dxfId="3" priority="2">
      <formula>ISERROR(A4)</formula>
    </cfRule>
  </conditionalFormatting>
  <conditionalFormatting sqref="M4:R4 T4:AH4 M6:R6 T6:AH6">
    <cfRule type="expression" dxfId="2" priority="33">
      <formula>#REF!="Manual allocation"</formula>
    </cfRule>
  </conditionalFormatting>
  <conditionalFormatting sqref="T8:AH8">
    <cfRule type="notContainsBlanks" dxfId="1" priority="1">
      <formula>LEN(TRIM(T8))&gt;0</formula>
    </cfRule>
  </conditionalFormatting>
  <dataValidations count="3">
    <dataValidation type="whole" operator="greaterThan" allowBlank="1" showInputMessage="1" showErrorMessage="1" sqref="H5 G4:H4" xr:uid="{6D591C3B-E1FF-4BA2-BA78-28EBF3A1C202}">
      <formula1>-2147483648</formula1>
    </dataValidation>
    <dataValidation sqref="C5" xr:uid="{2DB45106-83B4-439E-87BC-B58E53F3D77F}"/>
    <dataValidation type="list" sqref="C6" xr:uid="{C90F49F0-A2F5-46C7-8FFA-382C4CFFC9F9}">
      <formula1>"Posting date, Document date, Due date"</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C23176D-F36E-4BF3-8706-3FCB8B6D85BF}">
          <x14:formula1>
            <xm:f>_xlfn.ANCHORARRAY(Options!$J$2)</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DFCC5-E638-4D65-B83A-CAEC00977F68}">
  <sheetPr>
    <tabColor rgb="FF3366FF"/>
  </sheetPr>
  <dimension ref="A1:L218"/>
  <sheetViews>
    <sheetView showGridLines="0" topLeftCell="B6" workbookViewId="0">
      <selection activeCell="C6" sqref="C6"/>
    </sheetView>
  </sheetViews>
  <sheetFormatPr defaultColWidth="8.87890625" defaultRowHeight="14.25" outlineLevelRow="1" x14ac:dyDescent="0.45"/>
  <cols>
    <col min="1" max="1" width="19.05859375" style="48" hidden="1" customWidth="1"/>
    <col min="2" max="9" width="15.64453125" style="48" customWidth="1"/>
    <col min="10" max="12" width="15.64453125" style="56" customWidth="1"/>
    <col min="13" max="13" width="8.87890625" style="48"/>
    <col min="14" max="14" width="18.1171875" style="48" bestFit="1" customWidth="1"/>
    <col min="15" max="16384" width="8.87890625" style="48"/>
  </cols>
  <sheetData>
    <row r="1" spans="1:12" s="46" customFormat="1" ht="12" hidden="1" outlineLevel="1" x14ac:dyDescent="0.4">
      <c r="B1" s="45" t="s">
        <v>16</v>
      </c>
      <c r="C1" s="46" t="str" cm="1">
        <f t="array" ref="C1">_xll.BC.QUERYFILTER(Connection,$C$3,,"webservice","Vendor_No",VendorID,BasedOn,"&lt;="&amp;AsOf,"Document_Type","&lt;&gt;"&amp;"Payment")</f>
        <v>Posting_Date le 2025-12-31 and Document_Type ne 'Payment'</v>
      </c>
    </row>
    <row r="2" spans="1:12" s="46" customFormat="1" ht="12" hidden="1" outlineLevel="1" x14ac:dyDescent="0.4">
      <c r="B2" s="45" t="s">
        <v>17</v>
      </c>
      <c r="C2" s="46" t="s">
        <v>422</v>
      </c>
    </row>
    <row r="3" spans="1:12" s="46" customFormat="1" ht="12" hidden="1" outlineLevel="1" x14ac:dyDescent="0.4">
      <c r="B3" s="45" t="s">
        <v>48</v>
      </c>
      <c r="C3" s="46" t="s">
        <v>50</v>
      </c>
    </row>
    <row r="4" spans="1:12" s="46" customFormat="1" ht="12" hidden="1" outlineLevel="1" x14ac:dyDescent="0.4">
      <c r="B4" s="45" t="s">
        <v>49</v>
      </c>
      <c r="C4" s="46" t="str" cm="1">
        <f t="array" ref="C4">_xll.BC.QUERY(Connection,C3,C1,C2,FALSE,{"api","webservice"},A8)</f>
        <v>Dataset will be output as a data table at Invoice!A8</v>
      </c>
    </row>
    <row r="5" spans="1:12" s="46" customFormat="1" ht="12" hidden="1" outlineLevel="1" x14ac:dyDescent="0.4">
      <c r="B5" s="45"/>
    </row>
    <row r="6" spans="1:12" s="47" customFormat="1" ht="23.25" collapsed="1" x14ac:dyDescent="0.5">
      <c r="B6" s="26" t="s">
        <v>85</v>
      </c>
    </row>
    <row r="7" spans="1:12" x14ac:dyDescent="0.45">
      <c r="J7" s="48"/>
      <c r="K7" s="48"/>
      <c r="L7" s="48"/>
    </row>
    <row r="8" spans="1:12" x14ac:dyDescent="0.45">
      <c r="A8" s="70" t="s">
        <v>423</v>
      </c>
      <c r="B8" s="52" t="s">
        <v>86</v>
      </c>
      <c r="C8" s="52" t="s">
        <v>87</v>
      </c>
      <c r="D8" s="52" t="s">
        <v>88</v>
      </c>
      <c r="E8" s="52" t="s">
        <v>93</v>
      </c>
      <c r="F8" s="52" t="s">
        <v>31</v>
      </c>
      <c r="G8" s="52" t="s">
        <v>22</v>
      </c>
      <c r="H8" s="52" t="s">
        <v>51</v>
      </c>
      <c r="I8" s="52" t="s">
        <v>21</v>
      </c>
      <c r="J8" s="53" t="s">
        <v>23</v>
      </c>
      <c r="K8" s="52" t="s">
        <v>425</v>
      </c>
      <c r="L8" s="52" t="s">
        <v>426</v>
      </c>
    </row>
    <row r="9" spans="1:12" x14ac:dyDescent="0.45">
      <c r="A9" s="49">
        <v>4</v>
      </c>
      <c r="B9" s="50">
        <v>15</v>
      </c>
      <c r="C9" s="50">
        <v>7</v>
      </c>
      <c r="D9" s="50" t="s">
        <v>105</v>
      </c>
      <c r="E9" s="50" t="s">
        <v>65</v>
      </c>
      <c r="F9" s="50" t="s">
        <v>70</v>
      </c>
      <c r="G9" s="50" t="s">
        <v>300</v>
      </c>
      <c r="H9" s="50" t="s">
        <v>300</v>
      </c>
      <c r="I9" s="50" t="s">
        <v>300</v>
      </c>
      <c r="J9" s="55">
        <v>-2533</v>
      </c>
      <c r="K9" s="59">
        <f>_xlfn.XLOOKUP(InvoiceTable[[#This Row],[Document no.]],PaymentTable[Document no.],PaymentTable[Amount],0)</f>
        <v>2533</v>
      </c>
      <c r="L9" s="59">
        <f>InvoiceTable[[#This Row],[Amount]]+InvoiceTable[[#This Row],[Amount Paid]]</f>
        <v>0</v>
      </c>
    </row>
    <row r="10" spans="1:12" x14ac:dyDescent="0.45">
      <c r="A10" s="49">
        <v>6</v>
      </c>
      <c r="B10" s="50">
        <v>23</v>
      </c>
      <c r="C10" s="50">
        <v>10</v>
      </c>
      <c r="D10" s="50" t="s">
        <v>106</v>
      </c>
      <c r="E10" s="50" t="s">
        <v>66</v>
      </c>
      <c r="F10" s="50" t="s">
        <v>71</v>
      </c>
      <c r="G10" s="50" t="s">
        <v>300</v>
      </c>
      <c r="H10" s="50" t="s">
        <v>300</v>
      </c>
      <c r="I10" s="50" t="s">
        <v>300</v>
      </c>
      <c r="J10" s="55">
        <v>-1097.5</v>
      </c>
      <c r="K10" s="60">
        <f>_xlfn.XLOOKUP(InvoiceTable[[#This Row],[Document no.]],PaymentTable[Document no.],PaymentTable[Amount],0)</f>
        <v>1097.5</v>
      </c>
      <c r="L10" s="60">
        <f>InvoiceTable[[#This Row],[Amount]]+InvoiceTable[[#This Row],[Amount Paid]]</f>
        <v>0</v>
      </c>
    </row>
    <row r="11" spans="1:12" x14ac:dyDescent="0.45">
      <c r="A11" s="49">
        <v>4</v>
      </c>
      <c r="B11" s="50">
        <v>30</v>
      </c>
      <c r="C11" s="50">
        <v>13</v>
      </c>
      <c r="D11" s="50" t="s">
        <v>107</v>
      </c>
      <c r="E11" s="50" t="s">
        <v>67</v>
      </c>
      <c r="F11" s="50" t="s">
        <v>72</v>
      </c>
      <c r="G11" s="50" t="s">
        <v>300</v>
      </c>
      <c r="H11" s="50" t="s">
        <v>300</v>
      </c>
      <c r="I11" s="50" t="s">
        <v>300</v>
      </c>
      <c r="J11" s="55">
        <v>-360.38</v>
      </c>
      <c r="K11" s="60">
        <f>_xlfn.XLOOKUP(InvoiceTable[[#This Row],[Document no.]],PaymentTable[Document no.],PaymentTable[Amount],0)</f>
        <v>360.38</v>
      </c>
      <c r="L11" s="60">
        <f>InvoiceTable[[#This Row],[Amount]]+InvoiceTable[[#This Row],[Amount Paid]]</f>
        <v>0</v>
      </c>
    </row>
    <row r="12" spans="1:12" x14ac:dyDescent="0.45">
      <c r="A12" s="49">
        <v>5</v>
      </c>
      <c r="B12" s="50">
        <v>37</v>
      </c>
      <c r="C12" s="50">
        <v>16</v>
      </c>
      <c r="D12" s="50" t="s">
        <v>108</v>
      </c>
      <c r="E12" s="50" t="s">
        <v>68</v>
      </c>
      <c r="F12" s="50" t="s">
        <v>73</v>
      </c>
      <c r="G12" s="50" t="s">
        <v>300</v>
      </c>
      <c r="H12" s="50" t="s">
        <v>300</v>
      </c>
      <c r="I12" s="50" t="s">
        <v>300</v>
      </c>
      <c r="J12" s="55">
        <v>-278</v>
      </c>
      <c r="K12" s="60">
        <f>_xlfn.XLOOKUP(InvoiceTable[[#This Row],[Document no.]],PaymentTable[Document no.],PaymentTable[Amount],0)</f>
        <v>278</v>
      </c>
      <c r="L12" s="60">
        <f>InvoiceTable[[#This Row],[Amount]]+InvoiceTable[[#This Row],[Amount Paid]]</f>
        <v>0</v>
      </c>
    </row>
    <row r="13" spans="1:12" x14ac:dyDescent="0.45">
      <c r="A13" s="49">
        <v>4</v>
      </c>
      <c r="B13" s="50">
        <v>44</v>
      </c>
      <c r="C13" s="50">
        <v>19</v>
      </c>
      <c r="D13" s="50" t="s">
        <v>109</v>
      </c>
      <c r="E13" s="50" t="s">
        <v>67</v>
      </c>
      <c r="F13" s="50" t="s">
        <v>72</v>
      </c>
      <c r="G13" s="50" t="s">
        <v>300</v>
      </c>
      <c r="H13" s="50" t="s">
        <v>300</v>
      </c>
      <c r="I13" s="50" t="s">
        <v>300</v>
      </c>
      <c r="J13" s="55">
        <v>-1218.75</v>
      </c>
      <c r="K13" s="60">
        <f>_xlfn.XLOOKUP(InvoiceTable[[#This Row],[Document no.]],PaymentTable[Document no.],PaymentTable[Amount],0)</f>
        <v>1218.75</v>
      </c>
      <c r="L13" s="60">
        <f>InvoiceTable[[#This Row],[Amount]]+InvoiceTable[[#This Row],[Amount Paid]]</f>
        <v>0</v>
      </c>
    </row>
    <row r="14" spans="1:12" x14ac:dyDescent="0.45">
      <c r="A14" s="49">
        <v>5</v>
      </c>
      <c r="B14" s="50">
        <v>51</v>
      </c>
      <c r="C14" s="50">
        <v>22</v>
      </c>
      <c r="D14" s="50" t="s">
        <v>110</v>
      </c>
      <c r="E14" s="50" t="s">
        <v>68</v>
      </c>
      <c r="F14" s="50" t="s">
        <v>73</v>
      </c>
      <c r="G14" s="50" t="s">
        <v>300</v>
      </c>
      <c r="H14" s="50" t="s">
        <v>300</v>
      </c>
      <c r="I14" s="50" t="s">
        <v>300</v>
      </c>
      <c r="J14" s="55">
        <v>-243.75</v>
      </c>
      <c r="K14" s="60">
        <f>_xlfn.XLOOKUP(InvoiceTable[[#This Row],[Document no.]],PaymentTable[Document no.],PaymentTable[Amount],0)</f>
        <v>243.75</v>
      </c>
      <c r="L14" s="60">
        <f>InvoiceTable[[#This Row],[Amount]]+InvoiceTable[[#This Row],[Amount Paid]]</f>
        <v>0</v>
      </c>
    </row>
    <row r="15" spans="1:12" x14ac:dyDescent="0.45">
      <c r="A15" s="49">
        <v>3</v>
      </c>
      <c r="B15" s="50">
        <v>57</v>
      </c>
      <c r="C15" s="50">
        <v>25</v>
      </c>
      <c r="D15" s="50" t="s">
        <v>111</v>
      </c>
      <c r="E15" s="50" t="s">
        <v>69</v>
      </c>
      <c r="F15" s="50" t="s">
        <v>74</v>
      </c>
      <c r="G15" s="50" t="s">
        <v>300</v>
      </c>
      <c r="H15" s="50" t="s">
        <v>300</v>
      </c>
      <c r="I15" s="50" t="s">
        <v>300</v>
      </c>
      <c r="J15" s="55">
        <v>-390</v>
      </c>
      <c r="K15" s="60">
        <f>_xlfn.XLOOKUP(InvoiceTable[[#This Row],[Document no.]],PaymentTable[Document no.],PaymentTable[Amount],0)</f>
        <v>390</v>
      </c>
      <c r="L15" s="60">
        <f>InvoiceTable[[#This Row],[Amount]]+InvoiceTable[[#This Row],[Amount Paid]]</f>
        <v>0</v>
      </c>
    </row>
    <row r="16" spans="1:12" x14ac:dyDescent="0.45">
      <c r="A16" s="49">
        <v>4</v>
      </c>
      <c r="B16" s="50">
        <v>64</v>
      </c>
      <c r="C16" s="50">
        <v>28</v>
      </c>
      <c r="D16" s="50" t="s">
        <v>112</v>
      </c>
      <c r="E16" s="50" t="s">
        <v>65</v>
      </c>
      <c r="F16" s="50" t="s">
        <v>70</v>
      </c>
      <c r="G16" s="50" t="s">
        <v>300</v>
      </c>
      <c r="H16" s="50" t="s">
        <v>300</v>
      </c>
      <c r="I16" s="50" t="s">
        <v>300</v>
      </c>
      <c r="J16" s="55">
        <v>-1201.25</v>
      </c>
      <c r="K16" s="60">
        <f>_xlfn.XLOOKUP(InvoiceTable[[#This Row],[Document no.]],PaymentTable[Document no.],PaymentTable[Amount],0)</f>
        <v>1201.25</v>
      </c>
      <c r="L16" s="60">
        <f>InvoiceTable[[#This Row],[Amount]]+InvoiceTable[[#This Row],[Amount Paid]]</f>
        <v>0</v>
      </c>
    </row>
    <row r="17" spans="1:12" x14ac:dyDescent="0.45">
      <c r="A17" s="49">
        <v>5</v>
      </c>
      <c r="B17" s="50">
        <v>71</v>
      </c>
      <c r="C17" s="50">
        <v>31</v>
      </c>
      <c r="D17" s="50" t="s">
        <v>113</v>
      </c>
      <c r="E17" s="50" t="s">
        <v>68</v>
      </c>
      <c r="F17" s="50" t="s">
        <v>73</v>
      </c>
      <c r="G17" s="50" t="s">
        <v>300</v>
      </c>
      <c r="H17" s="50" t="s">
        <v>300</v>
      </c>
      <c r="I17" s="50" t="s">
        <v>300</v>
      </c>
      <c r="J17" s="55">
        <v>-240.25</v>
      </c>
      <c r="K17" s="60">
        <f>_xlfn.XLOOKUP(InvoiceTable[[#This Row],[Document no.]],PaymentTable[Document no.],PaymentTable[Amount],0)</f>
        <v>240.25</v>
      </c>
      <c r="L17" s="60">
        <f>InvoiceTable[[#This Row],[Amount]]+InvoiceTable[[#This Row],[Amount Paid]]</f>
        <v>0</v>
      </c>
    </row>
    <row r="18" spans="1:12" x14ac:dyDescent="0.45">
      <c r="A18" s="49">
        <v>4</v>
      </c>
      <c r="B18" s="50">
        <v>78</v>
      </c>
      <c r="C18" s="50">
        <v>34</v>
      </c>
      <c r="D18" s="50" t="s">
        <v>114</v>
      </c>
      <c r="E18" s="50" t="s">
        <v>65</v>
      </c>
      <c r="F18" s="50" t="s">
        <v>70</v>
      </c>
      <c r="G18" s="50" t="s">
        <v>300</v>
      </c>
      <c r="H18" s="50" t="s">
        <v>300</v>
      </c>
      <c r="I18" s="50" t="s">
        <v>300</v>
      </c>
      <c r="J18" s="55">
        <v>-360.38</v>
      </c>
      <c r="K18" s="60">
        <f>_xlfn.XLOOKUP(InvoiceTable[[#This Row],[Document no.]],PaymentTable[Document no.],PaymentTable[Amount],0)</f>
        <v>360.38</v>
      </c>
      <c r="L18" s="60">
        <f>InvoiceTable[[#This Row],[Amount]]+InvoiceTable[[#This Row],[Amount Paid]]</f>
        <v>0</v>
      </c>
    </row>
    <row r="19" spans="1:12" x14ac:dyDescent="0.45">
      <c r="A19" s="49">
        <v>3</v>
      </c>
      <c r="B19" s="50">
        <v>84</v>
      </c>
      <c r="C19" s="50">
        <v>37</v>
      </c>
      <c r="D19" s="50" t="s">
        <v>115</v>
      </c>
      <c r="E19" s="50" t="s">
        <v>69</v>
      </c>
      <c r="F19" s="50" t="s">
        <v>74</v>
      </c>
      <c r="G19" s="50" t="s">
        <v>300</v>
      </c>
      <c r="H19" s="50" t="s">
        <v>300</v>
      </c>
      <c r="I19" s="50" t="s">
        <v>300</v>
      </c>
      <c r="J19" s="55">
        <v>-480.5</v>
      </c>
      <c r="K19" s="60">
        <f>_xlfn.XLOOKUP(InvoiceTable[[#This Row],[Document no.]],PaymentTable[Document no.],PaymentTable[Amount],0)</f>
        <v>480.5</v>
      </c>
      <c r="L19" s="60">
        <f>InvoiceTable[[#This Row],[Amount]]+InvoiceTable[[#This Row],[Amount Paid]]</f>
        <v>0</v>
      </c>
    </row>
    <row r="20" spans="1:12" x14ac:dyDescent="0.45">
      <c r="A20" s="49">
        <v>4</v>
      </c>
      <c r="B20" s="50">
        <v>91</v>
      </c>
      <c r="C20" s="50">
        <v>40</v>
      </c>
      <c r="D20" s="50" t="s">
        <v>116</v>
      </c>
      <c r="E20" s="50" t="s">
        <v>67</v>
      </c>
      <c r="F20" s="50" t="s">
        <v>72</v>
      </c>
      <c r="G20" s="50" t="s">
        <v>301</v>
      </c>
      <c r="H20" s="50" t="s">
        <v>301</v>
      </c>
      <c r="I20" s="50" t="s">
        <v>301</v>
      </c>
      <c r="J20" s="55">
        <v>-4420</v>
      </c>
      <c r="K20" s="60">
        <f>_xlfn.XLOOKUP(InvoiceTable[[#This Row],[Document no.]],PaymentTable[Document no.],PaymentTable[Amount],0)</f>
        <v>4420</v>
      </c>
      <c r="L20" s="60">
        <f>InvoiceTable[[#This Row],[Amount]]+InvoiceTable[[#This Row],[Amount Paid]]</f>
        <v>0</v>
      </c>
    </row>
    <row r="21" spans="1:12" x14ac:dyDescent="0.45">
      <c r="A21" s="49">
        <v>5</v>
      </c>
      <c r="B21" s="50">
        <v>98</v>
      </c>
      <c r="C21" s="50">
        <v>43</v>
      </c>
      <c r="D21" s="50" t="s">
        <v>117</v>
      </c>
      <c r="E21" s="50" t="s">
        <v>68</v>
      </c>
      <c r="F21" s="50" t="s">
        <v>73</v>
      </c>
      <c r="G21" s="50" t="s">
        <v>302</v>
      </c>
      <c r="H21" s="50" t="s">
        <v>302</v>
      </c>
      <c r="I21" s="50" t="s">
        <v>302</v>
      </c>
      <c r="J21" s="55">
        <v>-4100</v>
      </c>
      <c r="K21" s="60">
        <f>_xlfn.XLOOKUP(InvoiceTable[[#This Row],[Document no.]],PaymentTable[Document no.],PaymentTable[Amount],0)</f>
        <v>4100</v>
      </c>
      <c r="L21" s="60">
        <f>InvoiceTable[[#This Row],[Amount]]+InvoiceTable[[#This Row],[Amount Paid]]</f>
        <v>0</v>
      </c>
    </row>
    <row r="22" spans="1:12" x14ac:dyDescent="0.45">
      <c r="A22" s="49">
        <v>5</v>
      </c>
      <c r="B22" s="50">
        <v>105</v>
      </c>
      <c r="C22" s="50">
        <v>46</v>
      </c>
      <c r="D22" s="50" t="s">
        <v>118</v>
      </c>
      <c r="E22" s="50" t="s">
        <v>68</v>
      </c>
      <c r="F22" s="50" t="s">
        <v>73</v>
      </c>
      <c r="G22" s="50" t="s">
        <v>303</v>
      </c>
      <c r="H22" s="50" t="s">
        <v>303</v>
      </c>
      <c r="I22" s="50" t="s">
        <v>303</v>
      </c>
      <c r="J22" s="55">
        <v>-10968.75</v>
      </c>
      <c r="K22" s="60">
        <f>_xlfn.XLOOKUP(InvoiceTable[[#This Row],[Document no.]],PaymentTable[Document no.],PaymentTable[Amount],0)</f>
        <v>10968.75</v>
      </c>
      <c r="L22" s="60">
        <f>InvoiceTable[[#This Row],[Amount]]+InvoiceTable[[#This Row],[Amount Paid]]</f>
        <v>0</v>
      </c>
    </row>
    <row r="23" spans="1:12" x14ac:dyDescent="0.45">
      <c r="A23" s="49">
        <v>5</v>
      </c>
      <c r="B23" s="50">
        <v>112</v>
      </c>
      <c r="C23" s="50">
        <v>49</v>
      </c>
      <c r="D23" s="50" t="s">
        <v>119</v>
      </c>
      <c r="E23" s="50" t="s">
        <v>68</v>
      </c>
      <c r="F23" s="50" t="s">
        <v>73</v>
      </c>
      <c r="G23" s="50" t="s">
        <v>303</v>
      </c>
      <c r="H23" s="50" t="s">
        <v>303</v>
      </c>
      <c r="I23" s="50" t="s">
        <v>303</v>
      </c>
      <c r="J23" s="55">
        <v>-3363.5</v>
      </c>
      <c r="K23" s="60">
        <f>_xlfn.XLOOKUP(InvoiceTable[[#This Row],[Document no.]],PaymentTable[Document no.],PaymentTable[Amount],0)</f>
        <v>3363.5</v>
      </c>
      <c r="L23" s="60">
        <f>InvoiceTable[[#This Row],[Amount]]+InvoiceTable[[#This Row],[Amount Paid]]</f>
        <v>0</v>
      </c>
    </row>
    <row r="24" spans="1:12" x14ac:dyDescent="0.45">
      <c r="A24" s="49">
        <v>6</v>
      </c>
      <c r="B24" s="50">
        <v>120</v>
      </c>
      <c r="C24" s="50">
        <v>52</v>
      </c>
      <c r="D24" s="50" t="s">
        <v>120</v>
      </c>
      <c r="E24" s="50" t="s">
        <v>66</v>
      </c>
      <c r="F24" s="50" t="s">
        <v>71</v>
      </c>
      <c r="G24" s="50" t="s">
        <v>303</v>
      </c>
      <c r="H24" s="50" t="s">
        <v>303</v>
      </c>
      <c r="I24" s="50" t="s">
        <v>303</v>
      </c>
      <c r="J24" s="55">
        <v>-3536</v>
      </c>
      <c r="K24" s="60">
        <f>_xlfn.XLOOKUP(InvoiceTable[[#This Row],[Document no.]],PaymentTable[Document no.],PaymentTable[Amount],0)</f>
        <v>3536</v>
      </c>
      <c r="L24" s="60">
        <f>InvoiceTable[[#This Row],[Amount]]+InvoiceTable[[#This Row],[Amount Paid]]</f>
        <v>0</v>
      </c>
    </row>
    <row r="25" spans="1:12" x14ac:dyDescent="0.45">
      <c r="A25" s="49">
        <v>4</v>
      </c>
      <c r="B25" s="50">
        <v>129</v>
      </c>
      <c r="C25" s="50">
        <v>55</v>
      </c>
      <c r="D25" s="50" t="s">
        <v>121</v>
      </c>
      <c r="E25" s="50" t="s">
        <v>65</v>
      </c>
      <c r="F25" s="50" t="s">
        <v>70</v>
      </c>
      <c r="G25" s="50" t="s">
        <v>304</v>
      </c>
      <c r="H25" s="50" t="s">
        <v>304</v>
      </c>
      <c r="I25" s="50" t="s">
        <v>304</v>
      </c>
      <c r="J25" s="55">
        <v>-1210</v>
      </c>
      <c r="K25" s="60">
        <f>_xlfn.XLOOKUP(InvoiceTable[[#This Row],[Document no.]],PaymentTable[Document no.],PaymentTable[Amount],0)</f>
        <v>1210</v>
      </c>
      <c r="L25" s="60">
        <f>InvoiceTable[[#This Row],[Amount]]+InvoiceTable[[#This Row],[Amount Paid]]</f>
        <v>0</v>
      </c>
    </row>
    <row r="26" spans="1:12" x14ac:dyDescent="0.45">
      <c r="A26" s="49">
        <v>5</v>
      </c>
      <c r="B26" s="50">
        <v>136</v>
      </c>
      <c r="C26" s="50">
        <v>58</v>
      </c>
      <c r="D26" s="50" t="s">
        <v>122</v>
      </c>
      <c r="E26" s="50" t="s">
        <v>68</v>
      </c>
      <c r="F26" s="50" t="s">
        <v>73</v>
      </c>
      <c r="G26" s="50" t="s">
        <v>304</v>
      </c>
      <c r="H26" s="50" t="s">
        <v>304</v>
      </c>
      <c r="I26" s="50" t="s">
        <v>304</v>
      </c>
      <c r="J26" s="55">
        <v>-2050</v>
      </c>
      <c r="K26" s="60">
        <f>_xlfn.XLOOKUP(InvoiceTable[[#This Row],[Document no.]],PaymentTable[Document no.],PaymentTable[Amount],0)</f>
        <v>2050</v>
      </c>
      <c r="L26" s="60">
        <f>InvoiceTable[[#This Row],[Amount]]+InvoiceTable[[#This Row],[Amount Paid]]</f>
        <v>0</v>
      </c>
    </row>
    <row r="27" spans="1:12" x14ac:dyDescent="0.45">
      <c r="A27" s="49">
        <v>6</v>
      </c>
      <c r="B27" s="50">
        <v>144</v>
      </c>
      <c r="C27" s="50">
        <v>61</v>
      </c>
      <c r="D27" s="50" t="s">
        <v>123</v>
      </c>
      <c r="E27" s="50" t="s">
        <v>66</v>
      </c>
      <c r="F27" s="50" t="s">
        <v>71</v>
      </c>
      <c r="G27" s="50" t="s">
        <v>305</v>
      </c>
      <c r="H27" s="50" t="s">
        <v>305</v>
      </c>
      <c r="I27" s="50" t="s">
        <v>305</v>
      </c>
      <c r="J27" s="55">
        <v>-672.7</v>
      </c>
      <c r="K27" s="60">
        <f>_xlfn.XLOOKUP(InvoiceTable[[#This Row],[Document no.]],PaymentTable[Document no.],PaymentTable[Amount],0)</f>
        <v>672.7</v>
      </c>
      <c r="L27" s="60">
        <f>InvoiceTable[[#This Row],[Amount]]+InvoiceTable[[#This Row],[Amount Paid]]</f>
        <v>0</v>
      </c>
    </row>
    <row r="28" spans="1:12" x14ac:dyDescent="0.45">
      <c r="A28" s="49">
        <v>4</v>
      </c>
      <c r="B28" s="50">
        <v>151</v>
      </c>
      <c r="C28" s="50">
        <v>64</v>
      </c>
      <c r="D28" s="50" t="s">
        <v>124</v>
      </c>
      <c r="E28" s="50" t="s">
        <v>65</v>
      </c>
      <c r="F28" s="50" t="s">
        <v>70</v>
      </c>
      <c r="G28" s="50" t="s">
        <v>306</v>
      </c>
      <c r="H28" s="50" t="s">
        <v>306</v>
      </c>
      <c r="I28" s="50" t="s">
        <v>306</v>
      </c>
      <c r="J28" s="55">
        <v>-720.75</v>
      </c>
      <c r="K28" s="60">
        <f>_xlfn.XLOOKUP(InvoiceTable[[#This Row],[Document no.]],PaymentTable[Document no.],PaymentTable[Amount],0)</f>
        <v>720.75</v>
      </c>
      <c r="L28" s="60">
        <f>InvoiceTable[[#This Row],[Amount]]+InvoiceTable[[#This Row],[Amount Paid]]</f>
        <v>0</v>
      </c>
    </row>
    <row r="29" spans="1:12" x14ac:dyDescent="0.45">
      <c r="A29" s="49">
        <v>4</v>
      </c>
      <c r="B29" s="50">
        <v>160</v>
      </c>
      <c r="C29" s="50">
        <v>67</v>
      </c>
      <c r="D29" s="50" t="s">
        <v>125</v>
      </c>
      <c r="E29" s="50" t="s">
        <v>67</v>
      </c>
      <c r="F29" s="50" t="s">
        <v>72</v>
      </c>
      <c r="G29" s="50" t="s">
        <v>307</v>
      </c>
      <c r="H29" s="50" t="s">
        <v>307</v>
      </c>
      <c r="I29" s="50" t="s">
        <v>307</v>
      </c>
      <c r="J29" s="55">
        <v>-1455.5</v>
      </c>
      <c r="K29" s="60">
        <f>_xlfn.XLOOKUP(InvoiceTable[[#This Row],[Document no.]],PaymentTable[Document no.],PaymentTable[Amount],0)</f>
        <v>1455.5</v>
      </c>
      <c r="L29" s="60">
        <f>InvoiceTable[[#This Row],[Amount]]+InvoiceTable[[#This Row],[Amount Paid]]</f>
        <v>0</v>
      </c>
    </row>
    <row r="30" spans="1:12" x14ac:dyDescent="0.45">
      <c r="A30" s="49">
        <v>3</v>
      </c>
      <c r="B30" s="50">
        <v>166</v>
      </c>
      <c r="C30" s="50">
        <v>70</v>
      </c>
      <c r="D30" s="50" t="s">
        <v>126</v>
      </c>
      <c r="E30" s="50" t="s">
        <v>69</v>
      </c>
      <c r="F30" s="50" t="s">
        <v>74</v>
      </c>
      <c r="G30" s="50" t="s">
        <v>307</v>
      </c>
      <c r="H30" s="50" t="s">
        <v>307</v>
      </c>
      <c r="I30" s="50" t="s">
        <v>307</v>
      </c>
      <c r="J30" s="55">
        <v>-780</v>
      </c>
      <c r="K30" s="60">
        <f>_xlfn.XLOOKUP(InvoiceTable[[#This Row],[Document no.]],PaymentTable[Document no.],PaymentTable[Amount],0)</f>
        <v>780</v>
      </c>
      <c r="L30" s="60">
        <f>InvoiceTable[[#This Row],[Amount]]+InvoiceTable[[#This Row],[Amount Paid]]</f>
        <v>0</v>
      </c>
    </row>
    <row r="31" spans="1:12" x14ac:dyDescent="0.45">
      <c r="A31" s="49">
        <v>4</v>
      </c>
      <c r="B31" s="50">
        <v>173</v>
      </c>
      <c r="C31" s="50">
        <v>73</v>
      </c>
      <c r="D31" s="50" t="s">
        <v>127</v>
      </c>
      <c r="E31" s="50" t="s">
        <v>67</v>
      </c>
      <c r="F31" s="50" t="s">
        <v>72</v>
      </c>
      <c r="G31" s="50" t="s">
        <v>308</v>
      </c>
      <c r="H31" s="50" t="s">
        <v>308</v>
      </c>
      <c r="I31" s="50" t="s">
        <v>308</v>
      </c>
      <c r="J31" s="55">
        <v>-5699.25</v>
      </c>
      <c r="K31" s="60">
        <f>_xlfn.XLOOKUP(InvoiceTable[[#This Row],[Document no.]],PaymentTable[Document no.],PaymentTable[Amount],0)</f>
        <v>5699.25</v>
      </c>
      <c r="L31" s="60">
        <f>InvoiceTable[[#This Row],[Amount]]+InvoiceTable[[#This Row],[Amount Paid]]</f>
        <v>0</v>
      </c>
    </row>
    <row r="32" spans="1:12" x14ac:dyDescent="0.45">
      <c r="A32" s="49">
        <v>4</v>
      </c>
      <c r="B32" s="50">
        <v>180</v>
      </c>
      <c r="C32" s="50">
        <v>76</v>
      </c>
      <c r="D32" s="50" t="s">
        <v>128</v>
      </c>
      <c r="E32" s="50" t="s">
        <v>65</v>
      </c>
      <c r="F32" s="50" t="s">
        <v>70</v>
      </c>
      <c r="G32" s="50" t="s">
        <v>309</v>
      </c>
      <c r="H32" s="50" t="s">
        <v>309</v>
      </c>
      <c r="I32" s="50" t="s">
        <v>309</v>
      </c>
      <c r="J32" s="55">
        <v>-853.13</v>
      </c>
      <c r="K32" s="60">
        <f>_xlfn.XLOOKUP(InvoiceTable[[#This Row],[Document no.]],PaymentTable[Document no.],PaymentTable[Amount],0)</f>
        <v>853.13</v>
      </c>
      <c r="L32" s="60">
        <f>InvoiceTable[[#This Row],[Amount]]+InvoiceTable[[#This Row],[Amount Paid]]</f>
        <v>0</v>
      </c>
    </row>
    <row r="33" spans="1:12" x14ac:dyDescent="0.45">
      <c r="A33" s="49">
        <v>6</v>
      </c>
      <c r="B33" s="50">
        <v>188</v>
      </c>
      <c r="C33" s="50">
        <v>79</v>
      </c>
      <c r="D33" s="50" t="s">
        <v>129</v>
      </c>
      <c r="E33" s="50" t="s">
        <v>66</v>
      </c>
      <c r="F33" s="50" t="s">
        <v>71</v>
      </c>
      <c r="G33" s="50" t="s">
        <v>310</v>
      </c>
      <c r="H33" s="50" t="s">
        <v>310</v>
      </c>
      <c r="I33" s="50" t="s">
        <v>310</v>
      </c>
      <c r="J33" s="55">
        <v>-278</v>
      </c>
      <c r="K33" s="60">
        <f>_xlfn.XLOOKUP(InvoiceTable[[#This Row],[Document no.]],PaymentTable[Document no.],PaymentTable[Amount],0)</f>
        <v>278</v>
      </c>
      <c r="L33" s="60">
        <f>InvoiceTable[[#This Row],[Amount]]+InvoiceTable[[#This Row],[Amount Paid]]</f>
        <v>0</v>
      </c>
    </row>
    <row r="34" spans="1:12" x14ac:dyDescent="0.45">
      <c r="A34" s="49">
        <v>5</v>
      </c>
      <c r="B34" s="50">
        <v>195</v>
      </c>
      <c r="C34" s="50">
        <v>82</v>
      </c>
      <c r="D34" s="50" t="s">
        <v>130</v>
      </c>
      <c r="E34" s="50" t="s">
        <v>68</v>
      </c>
      <c r="F34" s="50" t="s">
        <v>73</v>
      </c>
      <c r="G34" s="50" t="s">
        <v>310</v>
      </c>
      <c r="H34" s="50" t="s">
        <v>310</v>
      </c>
      <c r="I34" s="50" t="s">
        <v>310</v>
      </c>
      <c r="J34" s="55">
        <v>-6188</v>
      </c>
      <c r="K34" s="60">
        <f>_xlfn.XLOOKUP(InvoiceTable[[#This Row],[Document no.]],PaymentTable[Document no.],PaymentTable[Amount],0)</f>
        <v>6188</v>
      </c>
      <c r="L34" s="60">
        <f>InvoiceTable[[#This Row],[Amount]]+InvoiceTable[[#This Row],[Amount Paid]]</f>
        <v>0</v>
      </c>
    </row>
    <row r="35" spans="1:12" x14ac:dyDescent="0.45">
      <c r="A35" s="49">
        <v>5</v>
      </c>
      <c r="B35" s="50">
        <v>202</v>
      </c>
      <c r="C35" s="50">
        <v>85</v>
      </c>
      <c r="D35" s="50" t="s">
        <v>131</v>
      </c>
      <c r="E35" s="50" t="s">
        <v>68</v>
      </c>
      <c r="F35" s="50" t="s">
        <v>73</v>
      </c>
      <c r="G35" s="50" t="s">
        <v>311</v>
      </c>
      <c r="H35" s="50" t="s">
        <v>311</v>
      </c>
      <c r="I35" s="50" t="s">
        <v>311</v>
      </c>
      <c r="J35" s="55">
        <v>-609.38</v>
      </c>
      <c r="K35" s="60">
        <f>_xlfn.XLOOKUP(InvoiceTable[[#This Row],[Document no.]],PaymentTable[Document no.],PaymentTable[Amount],0)</f>
        <v>609.38</v>
      </c>
      <c r="L35" s="60">
        <f>InvoiceTable[[#This Row],[Amount]]+InvoiceTable[[#This Row],[Amount Paid]]</f>
        <v>0</v>
      </c>
    </row>
    <row r="36" spans="1:12" x14ac:dyDescent="0.45">
      <c r="A36" s="49">
        <v>6</v>
      </c>
      <c r="B36" s="50">
        <v>210</v>
      </c>
      <c r="C36" s="50">
        <v>88</v>
      </c>
      <c r="D36" s="50" t="s">
        <v>132</v>
      </c>
      <c r="E36" s="50" t="s">
        <v>66</v>
      </c>
      <c r="F36" s="50" t="s">
        <v>71</v>
      </c>
      <c r="G36" s="50" t="s">
        <v>311</v>
      </c>
      <c r="H36" s="50" t="s">
        <v>311</v>
      </c>
      <c r="I36" s="50" t="s">
        <v>311</v>
      </c>
      <c r="J36" s="55">
        <v>-480.5</v>
      </c>
      <c r="K36" s="60">
        <f>_xlfn.XLOOKUP(InvoiceTable[[#This Row],[Document no.]],PaymentTable[Document no.],PaymentTable[Amount],0)</f>
        <v>480.5</v>
      </c>
      <c r="L36" s="60">
        <f>InvoiceTable[[#This Row],[Amount]]+InvoiceTable[[#This Row],[Amount Paid]]</f>
        <v>0</v>
      </c>
    </row>
    <row r="37" spans="1:12" x14ac:dyDescent="0.45">
      <c r="A37" s="49">
        <v>6</v>
      </c>
      <c r="B37" s="50">
        <v>218</v>
      </c>
      <c r="C37" s="50">
        <v>91</v>
      </c>
      <c r="D37" s="50" t="s">
        <v>133</v>
      </c>
      <c r="E37" s="50" t="s">
        <v>66</v>
      </c>
      <c r="F37" s="50" t="s">
        <v>71</v>
      </c>
      <c r="G37" s="50" t="s">
        <v>312</v>
      </c>
      <c r="H37" s="50" t="s">
        <v>312</v>
      </c>
      <c r="I37" s="50" t="s">
        <v>312</v>
      </c>
      <c r="J37" s="55">
        <v>-1317</v>
      </c>
      <c r="K37" s="60">
        <f>_xlfn.XLOOKUP(InvoiceTable[[#This Row],[Document no.]],PaymentTable[Document no.],PaymentTable[Amount],0)</f>
        <v>1317</v>
      </c>
      <c r="L37" s="60">
        <f>InvoiceTable[[#This Row],[Amount]]+InvoiceTable[[#This Row],[Amount Paid]]</f>
        <v>0</v>
      </c>
    </row>
    <row r="38" spans="1:12" x14ac:dyDescent="0.45">
      <c r="A38" s="49">
        <v>4</v>
      </c>
      <c r="B38" s="50">
        <v>227</v>
      </c>
      <c r="C38" s="50">
        <v>94</v>
      </c>
      <c r="D38" s="50" t="s">
        <v>134</v>
      </c>
      <c r="E38" s="50" t="s">
        <v>65</v>
      </c>
      <c r="F38" s="50" t="s">
        <v>70</v>
      </c>
      <c r="G38" s="50" t="s">
        <v>313</v>
      </c>
      <c r="H38" s="50" t="s">
        <v>313</v>
      </c>
      <c r="I38" s="50" t="s">
        <v>313</v>
      </c>
      <c r="J38" s="55">
        <v>-1210</v>
      </c>
      <c r="K38" s="60">
        <f>_xlfn.XLOOKUP(InvoiceTable[[#This Row],[Document no.]],PaymentTable[Document no.],PaymentTable[Amount],0)</f>
        <v>1210</v>
      </c>
      <c r="L38" s="60">
        <f>InvoiceTable[[#This Row],[Amount]]+InvoiceTable[[#This Row],[Amount Paid]]</f>
        <v>0</v>
      </c>
    </row>
    <row r="39" spans="1:12" x14ac:dyDescent="0.45">
      <c r="A39" s="49">
        <v>5</v>
      </c>
      <c r="B39" s="50">
        <v>234</v>
      </c>
      <c r="C39" s="50">
        <v>97</v>
      </c>
      <c r="D39" s="50" t="s">
        <v>135</v>
      </c>
      <c r="E39" s="50" t="s">
        <v>68</v>
      </c>
      <c r="F39" s="50" t="s">
        <v>73</v>
      </c>
      <c r="G39" s="50" t="s">
        <v>313</v>
      </c>
      <c r="H39" s="50" t="s">
        <v>313</v>
      </c>
      <c r="I39" s="50" t="s">
        <v>313</v>
      </c>
      <c r="J39" s="55">
        <v>-1640</v>
      </c>
      <c r="K39" s="60">
        <f>_xlfn.XLOOKUP(InvoiceTable[[#This Row],[Document no.]],PaymentTable[Document no.],PaymentTable[Amount],0)</f>
        <v>1640</v>
      </c>
      <c r="L39" s="60">
        <f>InvoiceTable[[#This Row],[Amount]]+InvoiceTable[[#This Row],[Amount Paid]]</f>
        <v>0</v>
      </c>
    </row>
    <row r="40" spans="1:12" x14ac:dyDescent="0.45">
      <c r="A40" s="49">
        <v>6</v>
      </c>
      <c r="B40" s="50">
        <v>242</v>
      </c>
      <c r="C40" s="50">
        <v>100</v>
      </c>
      <c r="D40" s="50" t="s">
        <v>136</v>
      </c>
      <c r="E40" s="50" t="s">
        <v>66</v>
      </c>
      <c r="F40" s="50" t="s">
        <v>71</v>
      </c>
      <c r="G40" s="50" t="s">
        <v>314</v>
      </c>
      <c r="H40" s="50" t="s">
        <v>314</v>
      </c>
      <c r="I40" s="50" t="s">
        <v>314</v>
      </c>
      <c r="J40" s="55">
        <v>-672.7</v>
      </c>
      <c r="K40" s="60">
        <f>_xlfn.XLOOKUP(InvoiceTable[[#This Row],[Document no.]],PaymentTable[Document no.],PaymentTable[Amount],0)</f>
        <v>672.7</v>
      </c>
      <c r="L40" s="60">
        <f>InvoiceTable[[#This Row],[Amount]]+InvoiceTable[[#This Row],[Amount Paid]]</f>
        <v>0</v>
      </c>
    </row>
    <row r="41" spans="1:12" x14ac:dyDescent="0.45">
      <c r="A41" s="49">
        <v>4</v>
      </c>
      <c r="B41" s="50">
        <v>251</v>
      </c>
      <c r="C41" s="50">
        <v>103</v>
      </c>
      <c r="D41" s="50" t="s">
        <v>137</v>
      </c>
      <c r="E41" s="50" t="s">
        <v>67</v>
      </c>
      <c r="F41" s="50" t="s">
        <v>72</v>
      </c>
      <c r="G41" s="50" t="s">
        <v>315</v>
      </c>
      <c r="H41" s="50" t="s">
        <v>315</v>
      </c>
      <c r="I41" s="50" t="s">
        <v>315</v>
      </c>
      <c r="J41" s="55">
        <v>-1699.25</v>
      </c>
      <c r="K41" s="60">
        <f>_xlfn.XLOOKUP(InvoiceTable[[#This Row],[Document no.]],PaymentTable[Document no.],PaymentTable[Amount],0)</f>
        <v>1699.25</v>
      </c>
      <c r="L41" s="60">
        <f>InvoiceTable[[#This Row],[Amount]]+InvoiceTable[[#This Row],[Amount Paid]]</f>
        <v>0</v>
      </c>
    </row>
    <row r="42" spans="1:12" x14ac:dyDescent="0.45">
      <c r="A42" s="49">
        <v>3</v>
      </c>
      <c r="B42" s="50">
        <v>257</v>
      </c>
      <c r="C42" s="50">
        <v>106</v>
      </c>
      <c r="D42" s="50" t="s">
        <v>138</v>
      </c>
      <c r="E42" s="50" t="s">
        <v>69</v>
      </c>
      <c r="F42" s="50" t="s">
        <v>74</v>
      </c>
      <c r="G42" s="50" t="s">
        <v>315</v>
      </c>
      <c r="H42" s="50" t="s">
        <v>315</v>
      </c>
      <c r="I42" s="50" t="s">
        <v>315</v>
      </c>
      <c r="J42" s="55">
        <v>-877.5</v>
      </c>
      <c r="K42" s="60">
        <f>_xlfn.XLOOKUP(InvoiceTable[[#This Row],[Document no.]],PaymentTable[Document no.],PaymentTable[Amount],0)</f>
        <v>877.5</v>
      </c>
      <c r="L42" s="60">
        <f>InvoiceTable[[#This Row],[Amount]]+InvoiceTable[[#This Row],[Amount Paid]]</f>
        <v>0</v>
      </c>
    </row>
    <row r="43" spans="1:12" x14ac:dyDescent="0.45">
      <c r="A43" s="49">
        <v>4</v>
      </c>
      <c r="B43" s="50">
        <v>264</v>
      </c>
      <c r="C43" s="50">
        <v>109</v>
      </c>
      <c r="D43" s="50" t="s">
        <v>139</v>
      </c>
      <c r="E43" s="50" t="s">
        <v>65</v>
      </c>
      <c r="F43" s="50" t="s">
        <v>70</v>
      </c>
      <c r="G43" s="50" t="s">
        <v>315</v>
      </c>
      <c r="H43" s="50" t="s">
        <v>315</v>
      </c>
      <c r="I43" s="50" t="s">
        <v>315</v>
      </c>
      <c r="J43" s="55">
        <v>-720.75</v>
      </c>
      <c r="K43" s="60">
        <f>_xlfn.XLOOKUP(InvoiceTable[[#This Row],[Document no.]],PaymentTable[Document no.],PaymentTable[Amount],0)</f>
        <v>720.75</v>
      </c>
      <c r="L43" s="60">
        <f>InvoiceTable[[#This Row],[Amount]]+InvoiceTable[[#This Row],[Amount Paid]]</f>
        <v>0</v>
      </c>
    </row>
    <row r="44" spans="1:12" x14ac:dyDescent="0.45">
      <c r="A44" s="49">
        <v>4</v>
      </c>
      <c r="B44" s="50">
        <v>271</v>
      </c>
      <c r="C44" s="50">
        <v>112</v>
      </c>
      <c r="D44" s="50" t="s">
        <v>140</v>
      </c>
      <c r="E44" s="50" t="s">
        <v>67</v>
      </c>
      <c r="F44" s="50" t="s">
        <v>72</v>
      </c>
      <c r="G44" s="50" t="s">
        <v>316</v>
      </c>
      <c r="H44" s="50" t="s">
        <v>316</v>
      </c>
      <c r="I44" s="50" t="s">
        <v>316</v>
      </c>
      <c r="J44" s="55">
        <v>-8232.25</v>
      </c>
      <c r="K44" s="60">
        <f>_xlfn.XLOOKUP(InvoiceTable[[#This Row],[Document no.]],PaymentTable[Document no.],PaymentTable[Amount],0)</f>
        <v>8232.25</v>
      </c>
      <c r="L44" s="60">
        <f>InvoiceTable[[#This Row],[Amount]]+InvoiceTable[[#This Row],[Amount Paid]]</f>
        <v>0</v>
      </c>
    </row>
    <row r="45" spans="1:12" x14ac:dyDescent="0.45">
      <c r="A45" s="49">
        <v>4</v>
      </c>
      <c r="B45" s="50">
        <v>278</v>
      </c>
      <c r="C45" s="50">
        <v>115</v>
      </c>
      <c r="D45" s="50" t="s">
        <v>141</v>
      </c>
      <c r="E45" s="50" t="s">
        <v>65</v>
      </c>
      <c r="F45" s="50" t="s">
        <v>70</v>
      </c>
      <c r="G45" s="50" t="s">
        <v>316</v>
      </c>
      <c r="H45" s="50" t="s">
        <v>316</v>
      </c>
      <c r="I45" s="50" t="s">
        <v>316</v>
      </c>
      <c r="J45" s="55">
        <v>-853.13</v>
      </c>
      <c r="K45" s="60">
        <f>_xlfn.XLOOKUP(InvoiceTable[[#This Row],[Document no.]],PaymentTable[Document no.],PaymentTable[Amount],0)</f>
        <v>853.13</v>
      </c>
      <c r="L45" s="60">
        <f>InvoiceTable[[#This Row],[Amount]]+InvoiceTable[[#This Row],[Amount Paid]]</f>
        <v>0</v>
      </c>
    </row>
    <row r="46" spans="1:12" x14ac:dyDescent="0.45">
      <c r="A46" s="49">
        <v>6</v>
      </c>
      <c r="B46" s="50">
        <v>286</v>
      </c>
      <c r="C46" s="50">
        <v>118</v>
      </c>
      <c r="D46" s="50" t="s">
        <v>142</v>
      </c>
      <c r="E46" s="50" t="s">
        <v>66</v>
      </c>
      <c r="F46" s="50" t="s">
        <v>71</v>
      </c>
      <c r="G46" s="50" t="s">
        <v>317</v>
      </c>
      <c r="H46" s="50" t="s">
        <v>317</v>
      </c>
      <c r="I46" s="50" t="s">
        <v>317</v>
      </c>
      <c r="J46" s="55">
        <v>-305.8</v>
      </c>
      <c r="K46" s="60">
        <f>_xlfn.XLOOKUP(InvoiceTable[[#This Row],[Document no.]],PaymentTable[Document no.],PaymentTable[Amount],0)</f>
        <v>305.8</v>
      </c>
      <c r="L46" s="60">
        <f>InvoiceTable[[#This Row],[Amount]]+InvoiceTable[[#This Row],[Amount Paid]]</f>
        <v>0</v>
      </c>
    </row>
    <row r="47" spans="1:12" x14ac:dyDescent="0.45">
      <c r="A47" s="49">
        <v>5</v>
      </c>
      <c r="B47" s="50">
        <v>293</v>
      </c>
      <c r="C47" s="50">
        <v>121</v>
      </c>
      <c r="D47" s="50" t="s">
        <v>143</v>
      </c>
      <c r="E47" s="50" t="s">
        <v>68</v>
      </c>
      <c r="F47" s="50" t="s">
        <v>73</v>
      </c>
      <c r="G47" s="50" t="s">
        <v>317</v>
      </c>
      <c r="H47" s="50" t="s">
        <v>317</v>
      </c>
      <c r="I47" s="50" t="s">
        <v>317</v>
      </c>
      <c r="J47" s="55">
        <v>-5304</v>
      </c>
      <c r="K47" s="60">
        <f>_xlfn.XLOOKUP(InvoiceTable[[#This Row],[Document no.]],PaymentTable[Document no.],PaymentTable[Amount],0)</f>
        <v>5304</v>
      </c>
      <c r="L47" s="60">
        <f>InvoiceTable[[#This Row],[Amount]]+InvoiceTable[[#This Row],[Amount Paid]]</f>
        <v>0</v>
      </c>
    </row>
    <row r="48" spans="1:12" x14ac:dyDescent="0.45">
      <c r="A48" s="49">
        <v>5</v>
      </c>
      <c r="B48" s="50">
        <v>300</v>
      </c>
      <c r="C48" s="50">
        <v>124</v>
      </c>
      <c r="D48" s="50" t="s">
        <v>144</v>
      </c>
      <c r="E48" s="50" t="s">
        <v>68</v>
      </c>
      <c r="F48" s="50" t="s">
        <v>73</v>
      </c>
      <c r="G48" s="50" t="s">
        <v>318</v>
      </c>
      <c r="H48" s="50" t="s">
        <v>318</v>
      </c>
      <c r="I48" s="50" t="s">
        <v>318</v>
      </c>
      <c r="J48" s="55">
        <v>-609.38</v>
      </c>
      <c r="K48" s="60">
        <f>_xlfn.XLOOKUP(InvoiceTable[[#This Row],[Document no.]],PaymentTable[Document no.],PaymentTable[Amount],0)</f>
        <v>609.38</v>
      </c>
      <c r="L48" s="60">
        <f>InvoiceTable[[#This Row],[Amount]]+InvoiceTable[[#This Row],[Amount Paid]]</f>
        <v>0</v>
      </c>
    </row>
    <row r="49" spans="1:12" x14ac:dyDescent="0.45">
      <c r="A49" s="49">
        <v>6</v>
      </c>
      <c r="B49" s="50">
        <v>308</v>
      </c>
      <c r="C49" s="50">
        <v>127</v>
      </c>
      <c r="D49" s="50" t="s">
        <v>145</v>
      </c>
      <c r="E49" s="50" t="s">
        <v>66</v>
      </c>
      <c r="F49" s="50" t="s">
        <v>71</v>
      </c>
      <c r="G49" s="50" t="s">
        <v>318</v>
      </c>
      <c r="H49" s="50" t="s">
        <v>318</v>
      </c>
      <c r="I49" s="50" t="s">
        <v>318</v>
      </c>
      <c r="J49" s="55">
        <v>-480.5</v>
      </c>
      <c r="K49" s="60">
        <f>_xlfn.XLOOKUP(InvoiceTable[[#This Row],[Document no.]],PaymentTable[Document no.],PaymentTable[Amount],0)</f>
        <v>480.5</v>
      </c>
      <c r="L49" s="60">
        <f>InvoiceTable[[#This Row],[Amount]]+InvoiceTable[[#This Row],[Amount Paid]]</f>
        <v>0</v>
      </c>
    </row>
    <row r="50" spans="1:12" x14ac:dyDescent="0.45">
      <c r="A50" s="49">
        <v>6</v>
      </c>
      <c r="B50" s="50">
        <v>316</v>
      </c>
      <c r="C50" s="50">
        <v>130</v>
      </c>
      <c r="D50" s="50" t="s">
        <v>146</v>
      </c>
      <c r="E50" s="50" t="s">
        <v>66</v>
      </c>
      <c r="F50" s="50" t="s">
        <v>71</v>
      </c>
      <c r="G50" s="50" t="s">
        <v>319</v>
      </c>
      <c r="H50" s="50" t="s">
        <v>319</v>
      </c>
      <c r="I50" s="50" t="s">
        <v>319</v>
      </c>
      <c r="J50" s="55">
        <v>-1756</v>
      </c>
      <c r="K50" s="60">
        <f>_xlfn.XLOOKUP(InvoiceTable[[#This Row],[Document no.]],PaymentTable[Document no.],PaymentTable[Amount],0)</f>
        <v>1756</v>
      </c>
      <c r="L50" s="60">
        <f>InvoiceTable[[#This Row],[Amount]]+InvoiceTable[[#This Row],[Amount Paid]]</f>
        <v>0</v>
      </c>
    </row>
    <row r="51" spans="1:12" x14ac:dyDescent="0.45">
      <c r="A51" s="49">
        <v>4</v>
      </c>
      <c r="B51" s="50">
        <v>325</v>
      </c>
      <c r="C51" s="50">
        <v>133</v>
      </c>
      <c r="D51" s="50" t="s">
        <v>147</v>
      </c>
      <c r="E51" s="50" t="s">
        <v>65</v>
      </c>
      <c r="F51" s="50" t="s">
        <v>70</v>
      </c>
      <c r="G51" s="50" t="s">
        <v>320</v>
      </c>
      <c r="H51" s="50" t="s">
        <v>320</v>
      </c>
      <c r="I51" s="50" t="s">
        <v>320</v>
      </c>
      <c r="J51" s="55">
        <v>-1452</v>
      </c>
      <c r="K51" s="60">
        <f>_xlfn.XLOOKUP(InvoiceTable[[#This Row],[Document no.]],PaymentTable[Document no.],PaymentTable[Amount],0)</f>
        <v>1452</v>
      </c>
      <c r="L51" s="60">
        <f>InvoiceTable[[#This Row],[Amount]]+InvoiceTable[[#This Row],[Amount Paid]]</f>
        <v>0</v>
      </c>
    </row>
    <row r="52" spans="1:12" x14ac:dyDescent="0.45">
      <c r="A52" s="49">
        <v>5</v>
      </c>
      <c r="B52" s="50">
        <v>332</v>
      </c>
      <c r="C52" s="50">
        <v>136</v>
      </c>
      <c r="D52" s="50" t="s">
        <v>148</v>
      </c>
      <c r="E52" s="50" t="s">
        <v>68</v>
      </c>
      <c r="F52" s="50" t="s">
        <v>73</v>
      </c>
      <c r="G52" s="50" t="s">
        <v>320</v>
      </c>
      <c r="H52" s="50" t="s">
        <v>320</v>
      </c>
      <c r="I52" s="50" t="s">
        <v>320</v>
      </c>
      <c r="J52" s="55">
        <v>-2870</v>
      </c>
      <c r="K52" s="60">
        <f>_xlfn.XLOOKUP(InvoiceTable[[#This Row],[Document no.]],PaymentTable[Document no.],PaymentTable[Amount],0)</f>
        <v>2870</v>
      </c>
      <c r="L52" s="60">
        <f>InvoiceTable[[#This Row],[Amount]]+InvoiceTable[[#This Row],[Amount Paid]]</f>
        <v>0</v>
      </c>
    </row>
    <row r="53" spans="1:12" x14ac:dyDescent="0.45">
      <c r="A53" s="49">
        <v>6</v>
      </c>
      <c r="B53" s="50">
        <v>340</v>
      </c>
      <c r="C53" s="50">
        <v>139</v>
      </c>
      <c r="D53" s="50" t="s">
        <v>149</v>
      </c>
      <c r="E53" s="50" t="s">
        <v>66</v>
      </c>
      <c r="F53" s="50" t="s">
        <v>71</v>
      </c>
      <c r="G53" s="50" t="s">
        <v>321</v>
      </c>
      <c r="H53" s="50" t="s">
        <v>321</v>
      </c>
      <c r="I53" s="50" t="s">
        <v>321</v>
      </c>
      <c r="J53" s="55">
        <v>-864.9</v>
      </c>
      <c r="K53" s="60">
        <f>_xlfn.XLOOKUP(InvoiceTable[[#This Row],[Document no.]],PaymentTable[Document no.],PaymentTable[Amount],0)</f>
        <v>864.9</v>
      </c>
      <c r="L53" s="60">
        <f>InvoiceTable[[#This Row],[Amount]]+InvoiceTable[[#This Row],[Amount Paid]]</f>
        <v>0</v>
      </c>
    </row>
    <row r="54" spans="1:12" x14ac:dyDescent="0.45">
      <c r="A54" s="49">
        <v>4</v>
      </c>
      <c r="B54" s="50">
        <v>347</v>
      </c>
      <c r="C54" s="50">
        <v>142</v>
      </c>
      <c r="D54" s="50" t="s">
        <v>150</v>
      </c>
      <c r="E54" s="50" t="s">
        <v>65</v>
      </c>
      <c r="F54" s="50" t="s">
        <v>70</v>
      </c>
      <c r="G54" s="50" t="s">
        <v>322</v>
      </c>
      <c r="H54" s="50" t="s">
        <v>322</v>
      </c>
      <c r="I54" s="50" t="s">
        <v>322</v>
      </c>
      <c r="J54" s="55">
        <v>-961</v>
      </c>
      <c r="K54" s="60">
        <f>_xlfn.XLOOKUP(InvoiceTable[[#This Row],[Document no.]],PaymentTable[Document no.],PaymentTable[Amount],0)</f>
        <v>961</v>
      </c>
      <c r="L54" s="60">
        <f>InvoiceTable[[#This Row],[Amount]]+InvoiceTable[[#This Row],[Amount Paid]]</f>
        <v>0</v>
      </c>
    </row>
    <row r="55" spans="1:12" x14ac:dyDescent="0.45">
      <c r="A55" s="49">
        <v>4</v>
      </c>
      <c r="B55" s="50">
        <v>356</v>
      </c>
      <c r="C55" s="50">
        <v>145</v>
      </c>
      <c r="D55" s="50" t="s">
        <v>151</v>
      </c>
      <c r="E55" s="50" t="s">
        <v>67</v>
      </c>
      <c r="F55" s="50" t="s">
        <v>72</v>
      </c>
      <c r="G55" s="50" t="s">
        <v>323</v>
      </c>
      <c r="H55" s="50" t="s">
        <v>323</v>
      </c>
      <c r="I55" s="50" t="s">
        <v>323</v>
      </c>
      <c r="J55" s="55">
        <v>-2061.38</v>
      </c>
      <c r="K55" s="60">
        <f>_xlfn.XLOOKUP(InvoiceTable[[#This Row],[Document no.]],PaymentTable[Document no.],PaymentTable[Amount],0)</f>
        <v>2061.38</v>
      </c>
      <c r="L55" s="60">
        <f>InvoiceTable[[#This Row],[Amount]]+InvoiceTable[[#This Row],[Amount Paid]]</f>
        <v>0</v>
      </c>
    </row>
    <row r="56" spans="1:12" x14ac:dyDescent="0.45">
      <c r="A56" s="49">
        <v>3</v>
      </c>
      <c r="B56" s="50">
        <v>362</v>
      </c>
      <c r="C56" s="50">
        <v>148</v>
      </c>
      <c r="D56" s="50" t="s">
        <v>152</v>
      </c>
      <c r="E56" s="50" t="s">
        <v>69</v>
      </c>
      <c r="F56" s="50" t="s">
        <v>74</v>
      </c>
      <c r="G56" s="50" t="s">
        <v>323</v>
      </c>
      <c r="H56" s="50" t="s">
        <v>323</v>
      </c>
      <c r="I56" s="50" t="s">
        <v>323</v>
      </c>
      <c r="J56" s="55">
        <v>-975</v>
      </c>
      <c r="K56" s="60">
        <f>_xlfn.XLOOKUP(InvoiceTable[[#This Row],[Document no.]],PaymentTable[Document no.],PaymentTable[Amount],0)</f>
        <v>975</v>
      </c>
      <c r="L56" s="60">
        <f>InvoiceTable[[#This Row],[Amount]]+InvoiceTable[[#This Row],[Amount Paid]]</f>
        <v>0</v>
      </c>
    </row>
    <row r="57" spans="1:12" x14ac:dyDescent="0.45">
      <c r="A57" s="49">
        <v>4</v>
      </c>
      <c r="B57" s="50">
        <v>369</v>
      </c>
      <c r="C57" s="50">
        <v>151</v>
      </c>
      <c r="D57" s="50" t="s">
        <v>153</v>
      </c>
      <c r="E57" s="50" t="s">
        <v>67</v>
      </c>
      <c r="F57" s="50" t="s">
        <v>72</v>
      </c>
      <c r="G57" s="50" t="s">
        <v>324</v>
      </c>
      <c r="H57" s="50" t="s">
        <v>324</v>
      </c>
      <c r="I57" s="50" t="s">
        <v>324</v>
      </c>
      <c r="J57" s="55">
        <v>-9498.75</v>
      </c>
      <c r="K57" s="60">
        <f>_xlfn.XLOOKUP(InvoiceTable[[#This Row],[Document no.]],PaymentTable[Document no.],PaymentTable[Amount],0)</f>
        <v>9498.75</v>
      </c>
      <c r="L57" s="60">
        <f>InvoiceTable[[#This Row],[Amount]]+InvoiceTable[[#This Row],[Amount Paid]]</f>
        <v>0</v>
      </c>
    </row>
    <row r="58" spans="1:12" x14ac:dyDescent="0.45">
      <c r="A58" s="49">
        <v>4</v>
      </c>
      <c r="B58" s="50">
        <v>376</v>
      </c>
      <c r="C58" s="50">
        <v>154</v>
      </c>
      <c r="D58" s="50" t="s">
        <v>154</v>
      </c>
      <c r="E58" s="50" t="s">
        <v>65</v>
      </c>
      <c r="F58" s="50" t="s">
        <v>70</v>
      </c>
      <c r="G58" s="50" t="s">
        <v>325</v>
      </c>
      <c r="H58" s="50" t="s">
        <v>325</v>
      </c>
      <c r="I58" s="50" t="s">
        <v>325</v>
      </c>
      <c r="J58" s="55">
        <v>-1096.8800000000001</v>
      </c>
      <c r="K58" s="60">
        <f>_xlfn.XLOOKUP(InvoiceTable[[#This Row],[Document no.]],PaymentTable[Document no.],PaymentTable[Amount],0)</f>
        <v>1096.8800000000001</v>
      </c>
      <c r="L58" s="60">
        <f>InvoiceTable[[#This Row],[Amount]]+InvoiceTable[[#This Row],[Amount Paid]]</f>
        <v>0</v>
      </c>
    </row>
    <row r="59" spans="1:12" x14ac:dyDescent="0.45">
      <c r="A59" s="49">
        <v>6</v>
      </c>
      <c r="B59" s="50">
        <v>384</v>
      </c>
      <c r="C59" s="50">
        <v>157</v>
      </c>
      <c r="D59" s="50" t="s">
        <v>155</v>
      </c>
      <c r="E59" s="50" t="s">
        <v>66</v>
      </c>
      <c r="F59" s="50" t="s">
        <v>71</v>
      </c>
      <c r="G59" s="50" t="s">
        <v>326</v>
      </c>
      <c r="H59" s="50" t="s">
        <v>326</v>
      </c>
      <c r="I59" s="50" t="s">
        <v>326</v>
      </c>
      <c r="J59" s="55">
        <v>-361.4</v>
      </c>
      <c r="K59" s="60">
        <f>_xlfn.XLOOKUP(InvoiceTable[[#This Row],[Document no.]],PaymentTable[Document no.],PaymentTable[Amount],0)</f>
        <v>361.4</v>
      </c>
      <c r="L59" s="60">
        <f>InvoiceTable[[#This Row],[Amount]]+InvoiceTable[[#This Row],[Amount Paid]]</f>
        <v>0</v>
      </c>
    </row>
    <row r="60" spans="1:12" x14ac:dyDescent="0.45">
      <c r="A60" s="49">
        <v>5</v>
      </c>
      <c r="B60" s="50">
        <v>391</v>
      </c>
      <c r="C60" s="50">
        <v>160</v>
      </c>
      <c r="D60" s="50" t="s">
        <v>156</v>
      </c>
      <c r="E60" s="50" t="s">
        <v>68</v>
      </c>
      <c r="F60" s="50" t="s">
        <v>73</v>
      </c>
      <c r="G60" s="50" t="s">
        <v>326</v>
      </c>
      <c r="H60" s="50" t="s">
        <v>326</v>
      </c>
      <c r="I60" s="50" t="s">
        <v>326</v>
      </c>
      <c r="J60" s="55">
        <v>-8840</v>
      </c>
      <c r="K60" s="60">
        <f>_xlfn.XLOOKUP(InvoiceTable[[#This Row],[Document no.]],PaymentTable[Document no.],PaymentTable[Amount],0)</f>
        <v>8840</v>
      </c>
      <c r="L60" s="60">
        <f>InvoiceTable[[#This Row],[Amount]]+InvoiceTable[[#This Row],[Amount Paid]]</f>
        <v>0</v>
      </c>
    </row>
    <row r="61" spans="1:12" x14ac:dyDescent="0.45">
      <c r="A61" s="49">
        <v>5</v>
      </c>
      <c r="B61" s="50">
        <v>398</v>
      </c>
      <c r="C61" s="50">
        <v>163</v>
      </c>
      <c r="D61" s="50" t="s">
        <v>157</v>
      </c>
      <c r="E61" s="50" t="s">
        <v>68</v>
      </c>
      <c r="F61" s="50" t="s">
        <v>73</v>
      </c>
      <c r="G61" s="50" t="s">
        <v>327</v>
      </c>
      <c r="H61" s="50" t="s">
        <v>327</v>
      </c>
      <c r="I61" s="50" t="s">
        <v>327</v>
      </c>
      <c r="J61" s="55">
        <v>-731.25</v>
      </c>
      <c r="K61" s="60">
        <f>_xlfn.XLOOKUP(InvoiceTable[[#This Row],[Document no.]],PaymentTable[Document no.],PaymentTable[Amount],0)</f>
        <v>731.25</v>
      </c>
      <c r="L61" s="60">
        <f>InvoiceTable[[#This Row],[Amount]]+InvoiceTable[[#This Row],[Amount Paid]]</f>
        <v>0</v>
      </c>
    </row>
    <row r="62" spans="1:12" x14ac:dyDescent="0.45">
      <c r="A62" s="49">
        <v>6</v>
      </c>
      <c r="B62" s="50">
        <v>406</v>
      </c>
      <c r="C62" s="50">
        <v>166</v>
      </c>
      <c r="D62" s="50" t="s">
        <v>158</v>
      </c>
      <c r="E62" s="50" t="s">
        <v>66</v>
      </c>
      <c r="F62" s="50" t="s">
        <v>71</v>
      </c>
      <c r="G62" s="50" t="s">
        <v>327</v>
      </c>
      <c r="H62" s="50" t="s">
        <v>327</v>
      </c>
      <c r="I62" s="50" t="s">
        <v>327</v>
      </c>
      <c r="J62" s="55">
        <v>-672.7</v>
      </c>
      <c r="K62" s="60">
        <f>_xlfn.XLOOKUP(InvoiceTable[[#This Row],[Document no.]],PaymentTable[Document no.],PaymentTable[Amount],0)</f>
        <v>672.7</v>
      </c>
      <c r="L62" s="60">
        <f>InvoiceTable[[#This Row],[Amount]]+InvoiceTable[[#This Row],[Amount Paid]]</f>
        <v>0</v>
      </c>
    </row>
    <row r="63" spans="1:12" x14ac:dyDescent="0.45">
      <c r="A63" s="49">
        <v>6</v>
      </c>
      <c r="B63" s="50">
        <v>414</v>
      </c>
      <c r="C63" s="50">
        <v>169</v>
      </c>
      <c r="D63" s="50" t="s">
        <v>159</v>
      </c>
      <c r="E63" s="50" t="s">
        <v>66</v>
      </c>
      <c r="F63" s="50" t="s">
        <v>71</v>
      </c>
      <c r="G63" s="50" t="s">
        <v>328</v>
      </c>
      <c r="H63" s="50" t="s">
        <v>328</v>
      </c>
      <c r="I63" s="50" t="s">
        <v>328</v>
      </c>
      <c r="J63" s="55">
        <v>-1975.5</v>
      </c>
      <c r="K63" s="60">
        <f>_xlfn.XLOOKUP(InvoiceTable[[#This Row],[Document no.]],PaymentTable[Document no.],PaymentTable[Amount],0)</f>
        <v>1975.5</v>
      </c>
      <c r="L63" s="60">
        <f>InvoiceTable[[#This Row],[Amount]]+InvoiceTable[[#This Row],[Amount Paid]]</f>
        <v>0</v>
      </c>
    </row>
    <row r="64" spans="1:12" x14ac:dyDescent="0.45">
      <c r="A64" s="49">
        <v>4</v>
      </c>
      <c r="B64" s="50">
        <v>423</v>
      </c>
      <c r="C64" s="50">
        <v>172</v>
      </c>
      <c r="D64" s="50" t="s">
        <v>160</v>
      </c>
      <c r="E64" s="50" t="s">
        <v>65</v>
      </c>
      <c r="F64" s="50" t="s">
        <v>70</v>
      </c>
      <c r="G64" s="50" t="s">
        <v>329</v>
      </c>
      <c r="H64" s="50" t="s">
        <v>329</v>
      </c>
      <c r="I64" s="50" t="s">
        <v>329</v>
      </c>
      <c r="J64" s="55">
        <v>-1330.13</v>
      </c>
      <c r="K64" s="60">
        <f>_xlfn.XLOOKUP(InvoiceTable[[#This Row],[Document no.]],PaymentTable[Document no.],PaymentTable[Amount],0)</f>
        <v>1330.13</v>
      </c>
      <c r="L64" s="60">
        <f>InvoiceTable[[#This Row],[Amount]]+InvoiceTable[[#This Row],[Amount Paid]]</f>
        <v>0</v>
      </c>
    </row>
    <row r="65" spans="1:12" x14ac:dyDescent="0.45">
      <c r="A65" s="49">
        <v>5</v>
      </c>
      <c r="B65" s="50">
        <v>430</v>
      </c>
      <c r="C65" s="50">
        <v>175</v>
      </c>
      <c r="D65" s="50" t="s">
        <v>161</v>
      </c>
      <c r="E65" s="50" t="s">
        <v>68</v>
      </c>
      <c r="F65" s="50" t="s">
        <v>73</v>
      </c>
      <c r="G65" s="50" t="s">
        <v>329</v>
      </c>
      <c r="H65" s="50" t="s">
        <v>329</v>
      </c>
      <c r="I65" s="50" t="s">
        <v>329</v>
      </c>
      <c r="J65" s="55">
        <v>-2460</v>
      </c>
      <c r="K65" s="60">
        <f>_xlfn.XLOOKUP(InvoiceTable[[#This Row],[Document no.]],PaymentTable[Document no.],PaymentTable[Amount],0)</f>
        <v>2460</v>
      </c>
      <c r="L65" s="60">
        <f>InvoiceTable[[#This Row],[Amount]]+InvoiceTable[[#This Row],[Amount Paid]]</f>
        <v>0</v>
      </c>
    </row>
    <row r="66" spans="1:12" x14ac:dyDescent="0.45">
      <c r="A66" s="49">
        <v>6</v>
      </c>
      <c r="B66" s="50">
        <v>438</v>
      </c>
      <c r="C66" s="50">
        <v>178</v>
      </c>
      <c r="D66" s="50" t="s">
        <v>162</v>
      </c>
      <c r="E66" s="50" t="s">
        <v>66</v>
      </c>
      <c r="F66" s="50" t="s">
        <v>71</v>
      </c>
      <c r="G66" s="50" t="s">
        <v>330</v>
      </c>
      <c r="H66" s="50" t="s">
        <v>330</v>
      </c>
      <c r="I66" s="50" t="s">
        <v>330</v>
      </c>
      <c r="J66" s="55">
        <v>-961</v>
      </c>
      <c r="K66" s="60">
        <f>_xlfn.XLOOKUP(InvoiceTable[[#This Row],[Document no.]],PaymentTable[Document no.],PaymentTable[Amount],0)</f>
        <v>961</v>
      </c>
      <c r="L66" s="60">
        <f>InvoiceTable[[#This Row],[Amount]]+InvoiceTable[[#This Row],[Amount Paid]]</f>
        <v>0</v>
      </c>
    </row>
    <row r="67" spans="1:12" x14ac:dyDescent="0.45">
      <c r="A67" s="49">
        <v>4</v>
      </c>
      <c r="B67" s="50">
        <v>447</v>
      </c>
      <c r="C67" s="50">
        <v>181</v>
      </c>
      <c r="D67" s="50" t="s">
        <v>163</v>
      </c>
      <c r="E67" s="50" t="s">
        <v>67</v>
      </c>
      <c r="F67" s="50" t="s">
        <v>72</v>
      </c>
      <c r="G67" s="50" t="s">
        <v>331</v>
      </c>
      <c r="H67" s="50" t="s">
        <v>331</v>
      </c>
      <c r="I67" s="50" t="s">
        <v>331</v>
      </c>
      <c r="J67" s="55">
        <v>-1941.25</v>
      </c>
      <c r="K67" s="60">
        <f>_xlfn.XLOOKUP(InvoiceTable[[#This Row],[Document no.]],PaymentTable[Document no.],PaymentTable[Amount],0)</f>
        <v>1941.25</v>
      </c>
      <c r="L67" s="60">
        <f>InvoiceTable[[#This Row],[Amount]]+InvoiceTable[[#This Row],[Amount Paid]]</f>
        <v>0</v>
      </c>
    </row>
    <row r="68" spans="1:12" x14ac:dyDescent="0.45">
      <c r="A68" s="49">
        <v>4</v>
      </c>
      <c r="B68" s="50">
        <v>454</v>
      </c>
      <c r="C68" s="50">
        <v>184</v>
      </c>
      <c r="D68" s="50" t="s">
        <v>164</v>
      </c>
      <c r="E68" s="50" t="s">
        <v>65</v>
      </c>
      <c r="F68" s="50" t="s">
        <v>70</v>
      </c>
      <c r="G68" s="50" t="s">
        <v>331</v>
      </c>
      <c r="H68" s="50" t="s">
        <v>331</v>
      </c>
      <c r="I68" s="50" t="s">
        <v>331</v>
      </c>
      <c r="J68" s="55">
        <v>-1081.1300000000001</v>
      </c>
      <c r="K68" s="60">
        <f>_xlfn.XLOOKUP(InvoiceTable[[#This Row],[Document no.]],PaymentTable[Document no.],PaymentTable[Amount],0)</f>
        <v>1081.1300000000001</v>
      </c>
      <c r="L68" s="60">
        <f>InvoiceTable[[#This Row],[Amount]]+InvoiceTable[[#This Row],[Amount Paid]]</f>
        <v>0</v>
      </c>
    </row>
    <row r="69" spans="1:12" x14ac:dyDescent="0.45">
      <c r="A69" s="49">
        <v>3</v>
      </c>
      <c r="B69" s="50">
        <v>460</v>
      </c>
      <c r="C69" s="50">
        <v>187</v>
      </c>
      <c r="D69" s="50" t="s">
        <v>165</v>
      </c>
      <c r="E69" s="50" t="s">
        <v>69</v>
      </c>
      <c r="F69" s="50" t="s">
        <v>74</v>
      </c>
      <c r="G69" s="50" t="s">
        <v>332</v>
      </c>
      <c r="H69" s="50" t="s">
        <v>332</v>
      </c>
      <c r="I69" s="50" t="s">
        <v>332</v>
      </c>
      <c r="J69" s="55">
        <v>-1072.5</v>
      </c>
      <c r="K69" s="60">
        <f>_xlfn.XLOOKUP(InvoiceTable[[#This Row],[Document no.]],PaymentTable[Document no.],PaymentTable[Amount],0)</f>
        <v>1072.5</v>
      </c>
      <c r="L69" s="60">
        <f>InvoiceTable[[#This Row],[Amount]]+InvoiceTable[[#This Row],[Amount Paid]]</f>
        <v>0</v>
      </c>
    </row>
    <row r="70" spans="1:12" x14ac:dyDescent="0.45">
      <c r="A70" s="49">
        <v>4</v>
      </c>
      <c r="B70" s="50">
        <v>467</v>
      </c>
      <c r="C70" s="50">
        <v>190</v>
      </c>
      <c r="D70" s="50" t="s">
        <v>166</v>
      </c>
      <c r="E70" s="50" t="s">
        <v>67</v>
      </c>
      <c r="F70" s="50" t="s">
        <v>72</v>
      </c>
      <c r="G70" s="50" t="s">
        <v>333</v>
      </c>
      <c r="H70" s="50" t="s">
        <v>333</v>
      </c>
      <c r="I70" s="50" t="s">
        <v>333</v>
      </c>
      <c r="J70" s="55">
        <v>-11398.5</v>
      </c>
      <c r="K70" s="60">
        <f>_xlfn.XLOOKUP(InvoiceTable[[#This Row],[Document no.]],PaymentTable[Document no.],PaymentTable[Amount],0)</f>
        <v>11398.5</v>
      </c>
      <c r="L70" s="60">
        <f>InvoiceTable[[#This Row],[Amount]]+InvoiceTable[[#This Row],[Amount Paid]]</f>
        <v>0</v>
      </c>
    </row>
    <row r="71" spans="1:12" x14ac:dyDescent="0.45">
      <c r="A71" s="49">
        <v>6</v>
      </c>
      <c r="B71" s="50">
        <v>475</v>
      </c>
      <c r="C71" s="50">
        <v>193</v>
      </c>
      <c r="D71" s="50" t="s">
        <v>167</v>
      </c>
      <c r="E71" s="50" t="s">
        <v>66</v>
      </c>
      <c r="F71" s="50" t="s">
        <v>71</v>
      </c>
      <c r="G71" s="50" t="s">
        <v>334</v>
      </c>
      <c r="H71" s="50" t="s">
        <v>334</v>
      </c>
      <c r="I71" s="50" t="s">
        <v>334</v>
      </c>
      <c r="J71" s="55">
        <v>-361.4</v>
      </c>
      <c r="K71" s="60">
        <f>_xlfn.XLOOKUP(InvoiceTable[[#This Row],[Document no.]],PaymentTable[Document no.],PaymentTable[Amount],0)</f>
        <v>361.4</v>
      </c>
      <c r="L71" s="60">
        <f>InvoiceTable[[#This Row],[Amount]]+InvoiceTable[[#This Row],[Amount Paid]]</f>
        <v>0</v>
      </c>
    </row>
    <row r="72" spans="1:12" x14ac:dyDescent="0.45">
      <c r="A72" s="49">
        <v>4</v>
      </c>
      <c r="B72" s="50">
        <v>482</v>
      </c>
      <c r="C72" s="50">
        <v>196</v>
      </c>
      <c r="D72" s="50" t="s">
        <v>168</v>
      </c>
      <c r="E72" s="50" t="s">
        <v>65</v>
      </c>
      <c r="F72" s="50" t="s">
        <v>70</v>
      </c>
      <c r="G72" s="50" t="s">
        <v>334</v>
      </c>
      <c r="H72" s="50" t="s">
        <v>334</v>
      </c>
      <c r="I72" s="50" t="s">
        <v>334</v>
      </c>
      <c r="J72" s="55">
        <v>-1096.8800000000001</v>
      </c>
      <c r="K72" s="60">
        <f>_xlfn.XLOOKUP(InvoiceTable[[#This Row],[Document no.]],PaymentTable[Document no.],PaymentTable[Amount],0)</f>
        <v>1096.8800000000001</v>
      </c>
      <c r="L72" s="60">
        <f>InvoiceTable[[#This Row],[Amount]]+InvoiceTable[[#This Row],[Amount Paid]]</f>
        <v>0</v>
      </c>
    </row>
    <row r="73" spans="1:12" x14ac:dyDescent="0.45">
      <c r="A73" s="49">
        <v>5</v>
      </c>
      <c r="B73" s="50">
        <v>489</v>
      </c>
      <c r="C73" s="50">
        <v>199</v>
      </c>
      <c r="D73" s="50" t="s">
        <v>169</v>
      </c>
      <c r="E73" s="50" t="s">
        <v>68</v>
      </c>
      <c r="F73" s="50" t="s">
        <v>73</v>
      </c>
      <c r="G73" s="50" t="s">
        <v>334</v>
      </c>
      <c r="H73" s="50" t="s">
        <v>334</v>
      </c>
      <c r="I73" s="50" t="s">
        <v>334</v>
      </c>
      <c r="J73" s="55">
        <v>-8840</v>
      </c>
      <c r="K73" s="60">
        <f>_xlfn.XLOOKUP(InvoiceTable[[#This Row],[Document no.]],PaymentTable[Document no.],PaymentTable[Amount],0)</f>
        <v>8840</v>
      </c>
      <c r="L73" s="60">
        <f>InvoiceTable[[#This Row],[Amount]]+InvoiceTable[[#This Row],[Amount Paid]]</f>
        <v>0</v>
      </c>
    </row>
    <row r="74" spans="1:12" x14ac:dyDescent="0.45">
      <c r="A74" s="49">
        <v>5</v>
      </c>
      <c r="B74" s="50">
        <v>496</v>
      </c>
      <c r="C74" s="50">
        <v>202</v>
      </c>
      <c r="D74" s="50" t="s">
        <v>170</v>
      </c>
      <c r="E74" s="50" t="s">
        <v>68</v>
      </c>
      <c r="F74" s="50" t="s">
        <v>73</v>
      </c>
      <c r="G74" s="50" t="s">
        <v>335</v>
      </c>
      <c r="H74" s="50" t="s">
        <v>335</v>
      </c>
      <c r="I74" s="50" t="s">
        <v>335</v>
      </c>
      <c r="J74" s="55">
        <v>-731.25</v>
      </c>
      <c r="K74" s="60">
        <f>_xlfn.XLOOKUP(InvoiceTable[[#This Row],[Document no.]],PaymentTable[Document no.],PaymentTable[Amount],0)</f>
        <v>731.25</v>
      </c>
      <c r="L74" s="60">
        <f>InvoiceTable[[#This Row],[Amount]]+InvoiceTable[[#This Row],[Amount Paid]]</f>
        <v>0</v>
      </c>
    </row>
    <row r="75" spans="1:12" x14ac:dyDescent="0.45">
      <c r="A75" s="49">
        <v>6</v>
      </c>
      <c r="B75" s="50">
        <v>506</v>
      </c>
      <c r="C75" s="50">
        <v>205</v>
      </c>
      <c r="D75" s="50" t="s">
        <v>171</v>
      </c>
      <c r="E75" s="50" t="s">
        <v>66</v>
      </c>
      <c r="F75" s="50" t="s">
        <v>71</v>
      </c>
      <c r="G75" s="50" t="s">
        <v>336</v>
      </c>
      <c r="H75" s="50" t="s">
        <v>336</v>
      </c>
      <c r="I75" s="50" t="s">
        <v>336</v>
      </c>
      <c r="J75" s="55">
        <v>-2744.3</v>
      </c>
      <c r="K75" s="60">
        <f>_xlfn.XLOOKUP(InvoiceTable[[#This Row],[Document no.]],PaymentTable[Document no.],PaymentTable[Amount],0)</f>
        <v>2744.3</v>
      </c>
      <c r="L75" s="60">
        <f>InvoiceTable[[#This Row],[Amount]]+InvoiceTable[[#This Row],[Amount Paid]]</f>
        <v>0</v>
      </c>
    </row>
    <row r="76" spans="1:12" x14ac:dyDescent="0.45">
      <c r="A76" s="49">
        <v>4</v>
      </c>
      <c r="B76" s="50">
        <v>515</v>
      </c>
      <c r="C76" s="50">
        <v>208</v>
      </c>
      <c r="D76" s="50" t="s">
        <v>172</v>
      </c>
      <c r="E76" s="50" t="s">
        <v>65</v>
      </c>
      <c r="F76" s="50" t="s">
        <v>70</v>
      </c>
      <c r="G76" s="50" t="s">
        <v>337</v>
      </c>
      <c r="H76" s="50" t="s">
        <v>337</v>
      </c>
      <c r="I76" s="50" t="s">
        <v>337</v>
      </c>
      <c r="J76" s="55">
        <v>-1331.88</v>
      </c>
      <c r="K76" s="60">
        <f>_xlfn.XLOOKUP(InvoiceTable[[#This Row],[Document no.]],PaymentTable[Document no.],PaymentTable[Amount],0)</f>
        <v>1331.88</v>
      </c>
      <c r="L76" s="60">
        <f>InvoiceTable[[#This Row],[Amount]]+InvoiceTable[[#This Row],[Amount Paid]]</f>
        <v>0</v>
      </c>
    </row>
    <row r="77" spans="1:12" x14ac:dyDescent="0.45">
      <c r="A77" s="49">
        <v>5</v>
      </c>
      <c r="B77" s="50">
        <v>522</v>
      </c>
      <c r="C77" s="50">
        <v>211</v>
      </c>
      <c r="D77" s="50" t="s">
        <v>173</v>
      </c>
      <c r="E77" s="50" t="s">
        <v>68</v>
      </c>
      <c r="F77" s="50" t="s">
        <v>73</v>
      </c>
      <c r="G77" s="50" t="s">
        <v>337</v>
      </c>
      <c r="H77" s="50" t="s">
        <v>337</v>
      </c>
      <c r="I77" s="50" t="s">
        <v>337</v>
      </c>
      <c r="J77" s="55">
        <v>-2870</v>
      </c>
      <c r="K77" s="60">
        <f>_xlfn.XLOOKUP(InvoiceTable[[#This Row],[Document no.]],PaymentTable[Document no.],PaymentTable[Amount],0)</f>
        <v>2870</v>
      </c>
      <c r="L77" s="60">
        <f>InvoiceTable[[#This Row],[Amount]]+InvoiceTable[[#This Row],[Amount Paid]]</f>
        <v>0</v>
      </c>
    </row>
    <row r="78" spans="1:12" x14ac:dyDescent="0.45">
      <c r="A78" s="49">
        <v>6</v>
      </c>
      <c r="B78" s="50">
        <v>530</v>
      </c>
      <c r="C78" s="50">
        <v>214</v>
      </c>
      <c r="D78" s="50" t="s">
        <v>174</v>
      </c>
      <c r="E78" s="50" t="s">
        <v>66</v>
      </c>
      <c r="F78" s="50" t="s">
        <v>71</v>
      </c>
      <c r="G78" s="50" t="s">
        <v>338</v>
      </c>
      <c r="H78" s="50" t="s">
        <v>338</v>
      </c>
      <c r="I78" s="50" t="s">
        <v>338</v>
      </c>
      <c r="J78" s="55">
        <v>-864.9</v>
      </c>
      <c r="K78" s="60">
        <f>_xlfn.XLOOKUP(InvoiceTable[[#This Row],[Document no.]],PaymentTable[Document no.],PaymentTable[Amount],0)</f>
        <v>864.9</v>
      </c>
      <c r="L78" s="60">
        <f>InvoiceTable[[#This Row],[Amount]]+InvoiceTable[[#This Row],[Amount Paid]]</f>
        <v>0</v>
      </c>
    </row>
    <row r="79" spans="1:12" x14ac:dyDescent="0.45">
      <c r="A79" s="49">
        <v>4</v>
      </c>
      <c r="B79" s="50">
        <v>537</v>
      </c>
      <c r="C79" s="50">
        <v>217</v>
      </c>
      <c r="D79" s="50" t="s">
        <v>175</v>
      </c>
      <c r="E79" s="50" t="s">
        <v>65</v>
      </c>
      <c r="F79" s="50" t="s">
        <v>70</v>
      </c>
      <c r="G79" s="50" t="s">
        <v>339</v>
      </c>
      <c r="H79" s="50" t="s">
        <v>339</v>
      </c>
      <c r="I79" s="50" t="s">
        <v>339</v>
      </c>
      <c r="J79" s="55">
        <v>-961</v>
      </c>
      <c r="K79" s="60">
        <f>_xlfn.XLOOKUP(InvoiceTable[[#This Row],[Document no.]],PaymentTable[Document no.],PaymentTable[Amount],0)</f>
        <v>961</v>
      </c>
      <c r="L79" s="60">
        <f>InvoiceTable[[#This Row],[Amount]]+InvoiceTable[[#This Row],[Amount Paid]]</f>
        <v>0</v>
      </c>
    </row>
    <row r="80" spans="1:12" x14ac:dyDescent="0.45">
      <c r="A80" s="49">
        <v>4</v>
      </c>
      <c r="B80" s="50">
        <v>546</v>
      </c>
      <c r="C80" s="50">
        <v>220</v>
      </c>
      <c r="D80" s="50" t="s">
        <v>176</v>
      </c>
      <c r="E80" s="50" t="s">
        <v>67</v>
      </c>
      <c r="F80" s="50" t="s">
        <v>72</v>
      </c>
      <c r="G80" s="50" t="s">
        <v>340</v>
      </c>
      <c r="H80" s="50" t="s">
        <v>340</v>
      </c>
      <c r="I80" s="50" t="s">
        <v>340</v>
      </c>
      <c r="J80" s="55">
        <v>-1453.75</v>
      </c>
      <c r="K80" s="60">
        <f>_xlfn.XLOOKUP(InvoiceTable[[#This Row],[Document no.]],PaymentTable[Document no.],PaymentTable[Amount],0)</f>
        <v>1453.75</v>
      </c>
      <c r="L80" s="60">
        <f>InvoiceTable[[#This Row],[Amount]]+InvoiceTable[[#This Row],[Amount Paid]]</f>
        <v>0</v>
      </c>
    </row>
    <row r="81" spans="1:12" x14ac:dyDescent="0.45">
      <c r="A81" s="49">
        <v>3</v>
      </c>
      <c r="B81" s="50">
        <v>552</v>
      </c>
      <c r="C81" s="50">
        <v>223</v>
      </c>
      <c r="D81" s="50" t="s">
        <v>177</v>
      </c>
      <c r="E81" s="50" t="s">
        <v>69</v>
      </c>
      <c r="F81" s="50" t="s">
        <v>74</v>
      </c>
      <c r="G81" s="50" t="s">
        <v>340</v>
      </c>
      <c r="H81" s="50" t="s">
        <v>340</v>
      </c>
      <c r="I81" s="50" t="s">
        <v>340</v>
      </c>
      <c r="J81" s="55">
        <v>-877.5</v>
      </c>
      <c r="K81" s="60">
        <f>_xlfn.XLOOKUP(InvoiceTable[[#This Row],[Document no.]],PaymentTable[Document no.],PaymentTable[Amount],0)</f>
        <v>877.5</v>
      </c>
      <c r="L81" s="60">
        <f>InvoiceTable[[#This Row],[Amount]]+InvoiceTable[[#This Row],[Amount Paid]]</f>
        <v>0</v>
      </c>
    </row>
    <row r="82" spans="1:12" x14ac:dyDescent="0.45">
      <c r="A82" s="49">
        <v>4</v>
      </c>
      <c r="B82" s="50">
        <v>559</v>
      </c>
      <c r="C82" s="50">
        <v>226</v>
      </c>
      <c r="D82" s="50" t="s">
        <v>178</v>
      </c>
      <c r="E82" s="50" t="s">
        <v>67</v>
      </c>
      <c r="F82" s="50" t="s">
        <v>72</v>
      </c>
      <c r="G82" s="50" t="s">
        <v>341</v>
      </c>
      <c r="H82" s="50" t="s">
        <v>341</v>
      </c>
      <c r="I82" s="50" t="s">
        <v>341</v>
      </c>
      <c r="J82" s="55">
        <v>-8865.5</v>
      </c>
      <c r="K82" s="60">
        <f>_xlfn.XLOOKUP(InvoiceTable[[#This Row],[Document no.]],PaymentTable[Document no.],PaymentTable[Amount],0)</f>
        <v>8865.5</v>
      </c>
      <c r="L82" s="60">
        <f>InvoiceTable[[#This Row],[Amount]]+InvoiceTable[[#This Row],[Amount Paid]]</f>
        <v>0</v>
      </c>
    </row>
    <row r="83" spans="1:12" x14ac:dyDescent="0.45">
      <c r="A83" s="49">
        <v>4</v>
      </c>
      <c r="B83" s="50">
        <v>566</v>
      </c>
      <c r="C83" s="50">
        <v>229</v>
      </c>
      <c r="D83" s="50" t="s">
        <v>179</v>
      </c>
      <c r="E83" s="50" t="s">
        <v>65</v>
      </c>
      <c r="F83" s="50" t="s">
        <v>70</v>
      </c>
      <c r="G83" s="50" t="s">
        <v>342</v>
      </c>
      <c r="H83" s="50" t="s">
        <v>342</v>
      </c>
      <c r="I83" s="50" t="s">
        <v>342</v>
      </c>
      <c r="J83" s="55">
        <v>-975</v>
      </c>
      <c r="K83" s="60">
        <f>_xlfn.XLOOKUP(InvoiceTable[[#This Row],[Document no.]],PaymentTable[Document no.],PaymentTable[Amount],0)</f>
        <v>975</v>
      </c>
      <c r="L83" s="60">
        <f>InvoiceTable[[#This Row],[Amount]]+InvoiceTable[[#This Row],[Amount Paid]]</f>
        <v>0</v>
      </c>
    </row>
    <row r="84" spans="1:12" x14ac:dyDescent="0.45">
      <c r="A84" s="49">
        <v>6</v>
      </c>
      <c r="B84" s="50">
        <v>574</v>
      </c>
      <c r="C84" s="50">
        <v>232</v>
      </c>
      <c r="D84" s="50" t="s">
        <v>180</v>
      </c>
      <c r="E84" s="50" t="s">
        <v>66</v>
      </c>
      <c r="F84" s="50" t="s">
        <v>71</v>
      </c>
      <c r="G84" s="50" t="s">
        <v>343</v>
      </c>
      <c r="H84" s="50" t="s">
        <v>343</v>
      </c>
      <c r="I84" s="50" t="s">
        <v>343</v>
      </c>
      <c r="J84" s="55">
        <v>-305.8</v>
      </c>
      <c r="K84" s="60">
        <f>_xlfn.XLOOKUP(InvoiceTable[[#This Row],[Document no.]],PaymentTable[Document no.],PaymentTable[Amount],0)</f>
        <v>305.8</v>
      </c>
      <c r="L84" s="60">
        <f>InvoiceTable[[#This Row],[Amount]]+InvoiceTable[[#This Row],[Amount Paid]]</f>
        <v>0</v>
      </c>
    </row>
    <row r="85" spans="1:12" x14ac:dyDescent="0.45">
      <c r="A85" s="49">
        <v>5</v>
      </c>
      <c r="B85" s="50">
        <v>581</v>
      </c>
      <c r="C85" s="50">
        <v>235</v>
      </c>
      <c r="D85" s="50" t="s">
        <v>181</v>
      </c>
      <c r="E85" s="50" t="s">
        <v>68</v>
      </c>
      <c r="F85" s="50" t="s">
        <v>73</v>
      </c>
      <c r="G85" s="50" t="s">
        <v>343</v>
      </c>
      <c r="H85" s="50" t="s">
        <v>343</v>
      </c>
      <c r="I85" s="50" t="s">
        <v>343</v>
      </c>
      <c r="J85" s="55">
        <v>-7956</v>
      </c>
      <c r="K85" s="60">
        <f>_xlfn.XLOOKUP(InvoiceTable[[#This Row],[Document no.]],PaymentTable[Document no.],PaymentTable[Amount],0)</f>
        <v>7956</v>
      </c>
      <c r="L85" s="60">
        <f>InvoiceTable[[#This Row],[Amount]]+InvoiceTable[[#This Row],[Amount Paid]]</f>
        <v>0</v>
      </c>
    </row>
    <row r="86" spans="1:12" x14ac:dyDescent="0.45">
      <c r="A86" s="49">
        <v>5</v>
      </c>
      <c r="B86" s="50">
        <v>588</v>
      </c>
      <c r="C86" s="50">
        <v>238</v>
      </c>
      <c r="D86" s="50" t="s">
        <v>182</v>
      </c>
      <c r="E86" s="50" t="s">
        <v>68</v>
      </c>
      <c r="F86" s="50" t="s">
        <v>73</v>
      </c>
      <c r="G86" s="50" t="s">
        <v>344</v>
      </c>
      <c r="H86" s="50" t="s">
        <v>344</v>
      </c>
      <c r="I86" s="50" t="s">
        <v>344</v>
      </c>
      <c r="J86" s="55">
        <v>-609.38</v>
      </c>
      <c r="K86" s="60">
        <f>_xlfn.XLOOKUP(InvoiceTable[[#This Row],[Document no.]],PaymentTable[Document no.],PaymentTable[Amount],0)</f>
        <v>609.38</v>
      </c>
      <c r="L86" s="60">
        <f>InvoiceTable[[#This Row],[Amount]]+InvoiceTable[[#This Row],[Amount Paid]]</f>
        <v>0</v>
      </c>
    </row>
    <row r="87" spans="1:12" x14ac:dyDescent="0.45">
      <c r="A87" s="49">
        <v>6</v>
      </c>
      <c r="B87" s="50">
        <v>596</v>
      </c>
      <c r="C87" s="50">
        <v>241</v>
      </c>
      <c r="D87" s="50" t="s">
        <v>183</v>
      </c>
      <c r="E87" s="50" t="s">
        <v>66</v>
      </c>
      <c r="F87" s="50" t="s">
        <v>71</v>
      </c>
      <c r="G87" s="50" t="s">
        <v>344</v>
      </c>
      <c r="H87" s="50" t="s">
        <v>344</v>
      </c>
      <c r="I87" s="50" t="s">
        <v>344</v>
      </c>
      <c r="J87" s="55">
        <v>-672.7</v>
      </c>
      <c r="K87" s="60">
        <f>_xlfn.XLOOKUP(InvoiceTable[[#This Row],[Document no.]],PaymentTable[Document no.],PaymentTable[Amount],0)</f>
        <v>672.7</v>
      </c>
      <c r="L87" s="60">
        <f>InvoiceTable[[#This Row],[Amount]]+InvoiceTable[[#This Row],[Amount Paid]]</f>
        <v>0</v>
      </c>
    </row>
    <row r="88" spans="1:12" x14ac:dyDescent="0.45">
      <c r="A88" s="49">
        <v>6</v>
      </c>
      <c r="B88" s="50">
        <v>604</v>
      </c>
      <c r="C88" s="50">
        <v>244</v>
      </c>
      <c r="D88" s="50" t="s">
        <v>184</v>
      </c>
      <c r="E88" s="50" t="s">
        <v>66</v>
      </c>
      <c r="F88" s="50" t="s">
        <v>71</v>
      </c>
      <c r="G88" s="50" t="s">
        <v>345</v>
      </c>
      <c r="H88" s="50" t="s">
        <v>345</v>
      </c>
      <c r="I88" s="50" t="s">
        <v>345</v>
      </c>
      <c r="J88" s="55">
        <v>-1317</v>
      </c>
      <c r="K88" s="60">
        <f>_xlfn.XLOOKUP(InvoiceTable[[#This Row],[Document no.]],PaymentTable[Document no.],PaymentTable[Amount],0)</f>
        <v>1317</v>
      </c>
      <c r="L88" s="60">
        <f>InvoiceTable[[#This Row],[Amount]]+InvoiceTable[[#This Row],[Amount Paid]]</f>
        <v>0</v>
      </c>
    </row>
    <row r="89" spans="1:12" x14ac:dyDescent="0.45">
      <c r="A89" s="49">
        <v>4</v>
      </c>
      <c r="B89" s="50">
        <v>613</v>
      </c>
      <c r="C89" s="50">
        <v>247</v>
      </c>
      <c r="D89" s="50" t="s">
        <v>185</v>
      </c>
      <c r="E89" s="50" t="s">
        <v>65</v>
      </c>
      <c r="F89" s="50" t="s">
        <v>70</v>
      </c>
      <c r="G89" s="50" t="s">
        <v>346</v>
      </c>
      <c r="H89" s="50" t="s">
        <v>346</v>
      </c>
      <c r="I89" s="50" t="s">
        <v>346</v>
      </c>
      <c r="J89" s="55">
        <v>-1331.88</v>
      </c>
      <c r="K89" s="60">
        <f>_xlfn.XLOOKUP(InvoiceTable[[#This Row],[Document no.]],PaymentTable[Document no.],PaymentTable[Amount],0)</f>
        <v>1331.88</v>
      </c>
      <c r="L89" s="60">
        <f>InvoiceTable[[#This Row],[Amount]]+InvoiceTable[[#This Row],[Amount Paid]]</f>
        <v>0</v>
      </c>
    </row>
    <row r="90" spans="1:12" x14ac:dyDescent="0.45">
      <c r="A90" s="49">
        <v>5</v>
      </c>
      <c r="B90" s="50">
        <v>620</v>
      </c>
      <c r="C90" s="50">
        <v>250</v>
      </c>
      <c r="D90" s="50" t="s">
        <v>186</v>
      </c>
      <c r="E90" s="50" t="s">
        <v>68</v>
      </c>
      <c r="F90" s="50" t="s">
        <v>73</v>
      </c>
      <c r="G90" s="50" t="s">
        <v>346</v>
      </c>
      <c r="H90" s="50" t="s">
        <v>346</v>
      </c>
      <c r="I90" s="50" t="s">
        <v>346</v>
      </c>
      <c r="J90" s="55">
        <v>-2050</v>
      </c>
      <c r="K90" s="60">
        <f>_xlfn.XLOOKUP(InvoiceTable[[#This Row],[Document no.]],PaymentTable[Document no.],PaymentTable[Amount],0)</f>
        <v>2050</v>
      </c>
      <c r="L90" s="60">
        <f>InvoiceTable[[#This Row],[Amount]]+InvoiceTable[[#This Row],[Amount Paid]]</f>
        <v>0</v>
      </c>
    </row>
    <row r="91" spans="1:12" x14ac:dyDescent="0.45">
      <c r="A91" s="49">
        <v>6</v>
      </c>
      <c r="B91" s="50">
        <v>628</v>
      </c>
      <c r="C91" s="50">
        <v>253</v>
      </c>
      <c r="D91" s="50" t="s">
        <v>187</v>
      </c>
      <c r="E91" s="50" t="s">
        <v>66</v>
      </c>
      <c r="F91" s="50" t="s">
        <v>71</v>
      </c>
      <c r="G91" s="50" t="s">
        <v>347</v>
      </c>
      <c r="H91" s="50" t="s">
        <v>347</v>
      </c>
      <c r="I91" s="50" t="s">
        <v>347</v>
      </c>
      <c r="J91" s="55">
        <v>-961</v>
      </c>
      <c r="K91" s="60">
        <f>_xlfn.XLOOKUP(InvoiceTable[[#This Row],[Document no.]],PaymentTable[Document no.],PaymentTable[Amount],0)</f>
        <v>961</v>
      </c>
      <c r="L91" s="60">
        <f>InvoiceTable[[#This Row],[Amount]]+InvoiceTable[[#This Row],[Amount Paid]]</f>
        <v>0</v>
      </c>
    </row>
    <row r="92" spans="1:12" x14ac:dyDescent="0.45">
      <c r="A92" s="49">
        <v>4</v>
      </c>
      <c r="B92" s="50">
        <v>637</v>
      </c>
      <c r="C92" s="50">
        <v>256</v>
      </c>
      <c r="D92" s="50" t="s">
        <v>188</v>
      </c>
      <c r="E92" s="50" t="s">
        <v>67</v>
      </c>
      <c r="F92" s="50" t="s">
        <v>72</v>
      </c>
      <c r="G92" s="50" t="s">
        <v>348</v>
      </c>
      <c r="H92" s="50" t="s">
        <v>348</v>
      </c>
      <c r="I92" s="50" t="s">
        <v>348</v>
      </c>
      <c r="J92" s="55">
        <v>-1453.75</v>
      </c>
      <c r="K92" s="60">
        <f>_xlfn.XLOOKUP(InvoiceTable[[#This Row],[Document no.]],PaymentTable[Document no.],PaymentTable[Amount],0)</f>
        <v>1453.75</v>
      </c>
      <c r="L92" s="60">
        <f>InvoiceTable[[#This Row],[Amount]]+InvoiceTable[[#This Row],[Amount Paid]]</f>
        <v>0</v>
      </c>
    </row>
    <row r="93" spans="1:12" x14ac:dyDescent="0.45">
      <c r="A93" s="49">
        <v>4</v>
      </c>
      <c r="B93" s="50">
        <v>644</v>
      </c>
      <c r="C93" s="50">
        <v>259</v>
      </c>
      <c r="D93" s="50" t="s">
        <v>189</v>
      </c>
      <c r="E93" s="50" t="s">
        <v>65</v>
      </c>
      <c r="F93" s="50" t="s">
        <v>70</v>
      </c>
      <c r="G93" s="50" t="s">
        <v>348</v>
      </c>
      <c r="H93" s="50" t="s">
        <v>348</v>
      </c>
      <c r="I93" s="50" t="s">
        <v>348</v>
      </c>
      <c r="J93" s="55">
        <v>-961</v>
      </c>
      <c r="K93" s="60">
        <f>_xlfn.XLOOKUP(InvoiceTable[[#This Row],[Document no.]],PaymentTable[Document no.],PaymentTable[Amount],0)</f>
        <v>961</v>
      </c>
      <c r="L93" s="60">
        <f>InvoiceTable[[#This Row],[Amount]]+InvoiceTable[[#This Row],[Amount Paid]]</f>
        <v>0</v>
      </c>
    </row>
    <row r="94" spans="1:12" x14ac:dyDescent="0.45">
      <c r="A94" s="49">
        <v>3</v>
      </c>
      <c r="B94" s="50">
        <v>650</v>
      </c>
      <c r="C94" s="50">
        <v>262</v>
      </c>
      <c r="D94" s="50" t="s">
        <v>190</v>
      </c>
      <c r="E94" s="50" t="s">
        <v>69</v>
      </c>
      <c r="F94" s="50" t="s">
        <v>74</v>
      </c>
      <c r="G94" s="50" t="s">
        <v>349</v>
      </c>
      <c r="H94" s="50" t="s">
        <v>349</v>
      </c>
      <c r="I94" s="50" t="s">
        <v>349</v>
      </c>
      <c r="J94" s="55">
        <v>-975</v>
      </c>
      <c r="K94" s="60">
        <f>_xlfn.XLOOKUP(InvoiceTable[[#This Row],[Document no.]],PaymentTable[Document no.],PaymentTable[Amount],0)</f>
        <v>975</v>
      </c>
      <c r="L94" s="60">
        <f>InvoiceTable[[#This Row],[Amount]]+InvoiceTable[[#This Row],[Amount Paid]]</f>
        <v>0</v>
      </c>
    </row>
    <row r="95" spans="1:12" x14ac:dyDescent="0.45">
      <c r="A95" s="49">
        <v>4</v>
      </c>
      <c r="B95" s="50">
        <v>657</v>
      </c>
      <c r="C95" s="50">
        <v>265</v>
      </c>
      <c r="D95" s="50" t="s">
        <v>191</v>
      </c>
      <c r="E95" s="50" t="s">
        <v>67</v>
      </c>
      <c r="F95" s="50" t="s">
        <v>72</v>
      </c>
      <c r="G95" s="50" t="s">
        <v>350</v>
      </c>
      <c r="H95" s="50" t="s">
        <v>350</v>
      </c>
      <c r="I95" s="50" t="s">
        <v>350</v>
      </c>
      <c r="J95" s="55">
        <v>-9498.75</v>
      </c>
      <c r="K95" s="60">
        <f>_xlfn.XLOOKUP(InvoiceTable[[#This Row],[Document no.]],PaymentTable[Document no.],PaymentTable[Amount],0)</f>
        <v>9498.75</v>
      </c>
      <c r="L95" s="60">
        <f>InvoiceTable[[#This Row],[Amount]]+InvoiceTable[[#This Row],[Amount Paid]]</f>
        <v>0</v>
      </c>
    </row>
    <row r="96" spans="1:12" x14ac:dyDescent="0.45">
      <c r="A96" s="49">
        <v>6</v>
      </c>
      <c r="B96" s="50">
        <v>665</v>
      </c>
      <c r="C96" s="50">
        <v>268</v>
      </c>
      <c r="D96" s="50" t="s">
        <v>192</v>
      </c>
      <c r="E96" s="50" t="s">
        <v>66</v>
      </c>
      <c r="F96" s="50" t="s">
        <v>71</v>
      </c>
      <c r="G96" s="50" t="s">
        <v>351</v>
      </c>
      <c r="H96" s="50" t="s">
        <v>351</v>
      </c>
      <c r="I96" s="50" t="s">
        <v>351</v>
      </c>
      <c r="J96" s="55">
        <v>-361.4</v>
      </c>
      <c r="K96" s="60">
        <f>_xlfn.XLOOKUP(InvoiceTable[[#This Row],[Document no.]],PaymentTable[Document no.],PaymentTable[Amount],0)</f>
        <v>361.4</v>
      </c>
      <c r="L96" s="60">
        <f>InvoiceTable[[#This Row],[Amount]]+InvoiceTable[[#This Row],[Amount Paid]]</f>
        <v>0</v>
      </c>
    </row>
    <row r="97" spans="1:12" x14ac:dyDescent="0.45">
      <c r="A97" s="49">
        <v>4</v>
      </c>
      <c r="B97" s="50">
        <v>672</v>
      </c>
      <c r="C97" s="50">
        <v>271</v>
      </c>
      <c r="D97" s="50" t="s">
        <v>193</v>
      </c>
      <c r="E97" s="50" t="s">
        <v>65</v>
      </c>
      <c r="F97" s="50" t="s">
        <v>70</v>
      </c>
      <c r="G97" s="50" t="s">
        <v>351</v>
      </c>
      <c r="H97" s="50" t="s">
        <v>351</v>
      </c>
      <c r="I97" s="50" t="s">
        <v>351</v>
      </c>
      <c r="J97" s="55">
        <v>-975</v>
      </c>
      <c r="K97" s="60">
        <f>_xlfn.XLOOKUP(InvoiceTable[[#This Row],[Document no.]],PaymentTable[Document no.],PaymentTable[Amount],0)</f>
        <v>975</v>
      </c>
      <c r="L97" s="60">
        <f>InvoiceTable[[#This Row],[Amount]]+InvoiceTable[[#This Row],[Amount Paid]]</f>
        <v>0</v>
      </c>
    </row>
    <row r="98" spans="1:12" x14ac:dyDescent="0.45">
      <c r="A98" s="49">
        <v>5</v>
      </c>
      <c r="B98" s="50">
        <v>679</v>
      </c>
      <c r="C98" s="50">
        <v>274</v>
      </c>
      <c r="D98" s="50" t="s">
        <v>194</v>
      </c>
      <c r="E98" s="50" t="s">
        <v>68</v>
      </c>
      <c r="F98" s="50" t="s">
        <v>73</v>
      </c>
      <c r="G98" s="50" t="s">
        <v>351</v>
      </c>
      <c r="H98" s="50" t="s">
        <v>351</v>
      </c>
      <c r="I98" s="50" t="s">
        <v>351</v>
      </c>
      <c r="J98" s="55">
        <v>-7956</v>
      </c>
      <c r="K98" s="60">
        <f>_xlfn.XLOOKUP(InvoiceTable[[#This Row],[Document no.]],PaymentTable[Document no.],PaymentTable[Amount],0)</f>
        <v>7956</v>
      </c>
      <c r="L98" s="60">
        <f>InvoiceTable[[#This Row],[Amount]]+InvoiceTable[[#This Row],[Amount Paid]]</f>
        <v>0</v>
      </c>
    </row>
    <row r="99" spans="1:12" x14ac:dyDescent="0.45">
      <c r="A99" s="49">
        <v>5</v>
      </c>
      <c r="B99" s="50">
        <v>686</v>
      </c>
      <c r="C99" s="50">
        <v>277</v>
      </c>
      <c r="D99" s="50" t="s">
        <v>195</v>
      </c>
      <c r="E99" s="50" t="s">
        <v>68</v>
      </c>
      <c r="F99" s="50" t="s">
        <v>73</v>
      </c>
      <c r="G99" s="50" t="s">
        <v>352</v>
      </c>
      <c r="H99" s="50" t="s">
        <v>352</v>
      </c>
      <c r="I99" s="50" t="s">
        <v>352</v>
      </c>
      <c r="J99" s="55">
        <v>-609.38</v>
      </c>
      <c r="K99" s="60">
        <f>_xlfn.XLOOKUP(InvoiceTable[[#This Row],[Document no.]],PaymentTable[Document no.],PaymentTable[Amount],0)</f>
        <v>609.38</v>
      </c>
      <c r="L99" s="60">
        <f>InvoiceTable[[#This Row],[Amount]]+InvoiceTable[[#This Row],[Amount Paid]]</f>
        <v>0</v>
      </c>
    </row>
    <row r="100" spans="1:12" x14ac:dyDescent="0.45">
      <c r="A100" s="49">
        <v>6</v>
      </c>
      <c r="B100" s="50">
        <v>696</v>
      </c>
      <c r="C100" s="50">
        <v>280</v>
      </c>
      <c r="D100" s="50" t="s">
        <v>196</v>
      </c>
      <c r="E100" s="50" t="s">
        <v>66</v>
      </c>
      <c r="F100" s="50" t="s">
        <v>71</v>
      </c>
      <c r="G100" s="50" t="s">
        <v>353</v>
      </c>
      <c r="H100" s="50" t="s">
        <v>353</v>
      </c>
      <c r="I100" s="50" t="s">
        <v>353</v>
      </c>
      <c r="J100" s="55">
        <v>-1770.2</v>
      </c>
      <c r="K100" s="60">
        <f>_xlfn.XLOOKUP(InvoiceTable[[#This Row],[Document no.]],PaymentTable[Document no.],PaymentTable[Amount],0)</f>
        <v>1770.2</v>
      </c>
      <c r="L100" s="60">
        <f>InvoiceTable[[#This Row],[Amount]]+InvoiceTable[[#This Row],[Amount Paid]]</f>
        <v>0</v>
      </c>
    </row>
    <row r="101" spans="1:12" x14ac:dyDescent="0.45">
      <c r="A101" s="49">
        <v>4</v>
      </c>
      <c r="B101" s="50">
        <v>705</v>
      </c>
      <c r="C101" s="50">
        <v>283</v>
      </c>
      <c r="D101" s="50" t="s">
        <v>197</v>
      </c>
      <c r="E101" s="50" t="s">
        <v>65</v>
      </c>
      <c r="F101" s="50" t="s">
        <v>70</v>
      </c>
      <c r="G101" s="50" t="s">
        <v>354</v>
      </c>
      <c r="H101" s="50" t="s">
        <v>354</v>
      </c>
      <c r="I101" s="50" t="s">
        <v>354</v>
      </c>
      <c r="J101" s="55">
        <v>-846.13</v>
      </c>
      <c r="K101" s="60">
        <f>_xlfn.XLOOKUP(InvoiceTable[[#This Row],[Document no.]],PaymentTable[Document no.],PaymentTable[Amount],0)</f>
        <v>846.13</v>
      </c>
      <c r="L101" s="60">
        <f>InvoiceTable[[#This Row],[Amount]]+InvoiceTable[[#This Row],[Amount Paid]]</f>
        <v>0</v>
      </c>
    </row>
    <row r="102" spans="1:12" x14ac:dyDescent="0.45">
      <c r="A102" s="49">
        <v>5</v>
      </c>
      <c r="B102" s="50">
        <v>712</v>
      </c>
      <c r="C102" s="50">
        <v>286</v>
      </c>
      <c r="D102" s="50" t="s">
        <v>198</v>
      </c>
      <c r="E102" s="50" t="s">
        <v>68</v>
      </c>
      <c r="F102" s="50" t="s">
        <v>73</v>
      </c>
      <c r="G102" s="50" t="s">
        <v>354</v>
      </c>
      <c r="H102" s="50" t="s">
        <v>354</v>
      </c>
      <c r="I102" s="50" t="s">
        <v>354</v>
      </c>
      <c r="J102" s="55">
        <v>-2050</v>
      </c>
      <c r="K102" s="60">
        <f>_xlfn.XLOOKUP(InvoiceTable[[#This Row],[Document no.]],PaymentTable[Document no.],PaymentTable[Amount],0)</f>
        <v>2050</v>
      </c>
      <c r="L102" s="60">
        <f>InvoiceTable[[#This Row],[Amount]]+InvoiceTable[[#This Row],[Amount Paid]]</f>
        <v>0</v>
      </c>
    </row>
    <row r="103" spans="1:12" x14ac:dyDescent="0.45">
      <c r="A103" s="49">
        <v>6</v>
      </c>
      <c r="B103" s="50">
        <v>720</v>
      </c>
      <c r="C103" s="50">
        <v>289</v>
      </c>
      <c r="D103" s="50" t="s">
        <v>199</v>
      </c>
      <c r="E103" s="50" t="s">
        <v>66</v>
      </c>
      <c r="F103" s="50" t="s">
        <v>71</v>
      </c>
      <c r="G103" s="50" t="s">
        <v>355</v>
      </c>
      <c r="H103" s="50" t="s">
        <v>355</v>
      </c>
      <c r="I103" s="50" t="s">
        <v>355</v>
      </c>
      <c r="J103" s="55">
        <v>-576.6</v>
      </c>
      <c r="K103" s="60">
        <f>_xlfn.XLOOKUP(InvoiceTable[[#This Row],[Document no.]],PaymentTable[Document no.],PaymentTable[Amount],0)</f>
        <v>576.6</v>
      </c>
      <c r="L103" s="60">
        <f>InvoiceTable[[#This Row],[Amount]]+InvoiceTable[[#This Row],[Amount Paid]]</f>
        <v>0</v>
      </c>
    </row>
    <row r="104" spans="1:12" x14ac:dyDescent="0.45">
      <c r="A104" s="49">
        <v>4</v>
      </c>
      <c r="B104" s="50">
        <v>727</v>
      </c>
      <c r="C104" s="50">
        <v>292</v>
      </c>
      <c r="D104" s="50" t="s">
        <v>200</v>
      </c>
      <c r="E104" s="50" t="s">
        <v>65</v>
      </c>
      <c r="F104" s="50" t="s">
        <v>70</v>
      </c>
      <c r="G104" s="50" t="s">
        <v>356</v>
      </c>
      <c r="H104" s="50" t="s">
        <v>356</v>
      </c>
      <c r="I104" s="50" t="s">
        <v>356</v>
      </c>
      <c r="J104" s="55">
        <v>-840.88</v>
      </c>
      <c r="K104" s="60">
        <f>_xlfn.XLOOKUP(InvoiceTable[[#This Row],[Document no.]],PaymentTable[Document no.],PaymentTable[Amount],0)</f>
        <v>840.88</v>
      </c>
      <c r="L104" s="60">
        <f>InvoiceTable[[#This Row],[Amount]]+InvoiceTable[[#This Row],[Amount Paid]]</f>
        <v>0</v>
      </c>
    </row>
    <row r="105" spans="1:12" x14ac:dyDescent="0.45">
      <c r="A105" s="49">
        <v>4</v>
      </c>
      <c r="B105" s="50">
        <v>736</v>
      </c>
      <c r="C105" s="50">
        <v>295</v>
      </c>
      <c r="D105" s="50" t="s">
        <v>201</v>
      </c>
      <c r="E105" s="50" t="s">
        <v>67</v>
      </c>
      <c r="F105" s="50" t="s">
        <v>72</v>
      </c>
      <c r="G105" s="50" t="s">
        <v>357</v>
      </c>
      <c r="H105" s="50" t="s">
        <v>357</v>
      </c>
      <c r="I105" s="50" t="s">
        <v>357</v>
      </c>
      <c r="J105" s="55">
        <v>-1455.5</v>
      </c>
      <c r="K105" s="60">
        <f>_xlfn.XLOOKUP(InvoiceTable[[#This Row],[Document no.]],PaymentTable[Document no.],PaymentTable[Amount],0)</f>
        <v>1455.5</v>
      </c>
      <c r="L105" s="60">
        <f>InvoiceTable[[#This Row],[Amount]]+InvoiceTable[[#This Row],[Amount Paid]]</f>
        <v>0</v>
      </c>
    </row>
    <row r="106" spans="1:12" x14ac:dyDescent="0.45">
      <c r="A106" s="49">
        <v>3</v>
      </c>
      <c r="B106" s="50">
        <v>742</v>
      </c>
      <c r="C106" s="50">
        <v>298</v>
      </c>
      <c r="D106" s="50" t="s">
        <v>202</v>
      </c>
      <c r="E106" s="50" t="s">
        <v>69</v>
      </c>
      <c r="F106" s="50" t="s">
        <v>74</v>
      </c>
      <c r="G106" s="50" t="s">
        <v>357</v>
      </c>
      <c r="H106" s="50" t="s">
        <v>357</v>
      </c>
      <c r="I106" s="50" t="s">
        <v>357</v>
      </c>
      <c r="J106" s="55">
        <v>-780</v>
      </c>
      <c r="K106" s="60">
        <f>_xlfn.XLOOKUP(InvoiceTable[[#This Row],[Document no.]],PaymentTable[Document no.],PaymentTable[Amount],0)</f>
        <v>780</v>
      </c>
      <c r="L106" s="60">
        <f>InvoiceTable[[#This Row],[Amount]]+InvoiceTable[[#This Row],[Amount Paid]]</f>
        <v>0</v>
      </c>
    </row>
    <row r="107" spans="1:12" x14ac:dyDescent="0.45">
      <c r="A107" s="49">
        <v>4</v>
      </c>
      <c r="B107" s="50">
        <v>749</v>
      </c>
      <c r="C107" s="50">
        <v>301</v>
      </c>
      <c r="D107" s="50" t="s">
        <v>203</v>
      </c>
      <c r="E107" s="50" t="s">
        <v>67</v>
      </c>
      <c r="F107" s="50" t="s">
        <v>72</v>
      </c>
      <c r="G107" s="50" t="s">
        <v>358</v>
      </c>
      <c r="H107" s="50" t="s">
        <v>358</v>
      </c>
      <c r="I107" s="50" t="s">
        <v>358</v>
      </c>
      <c r="J107" s="55">
        <v>-6332.5</v>
      </c>
      <c r="K107" s="60">
        <f>_xlfn.XLOOKUP(InvoiceTable[[#This Row],[Document no.]],PaymentTable[Document no.],PaymentTable[Amount],0)</f>
        <v>6332.5</v>
      </c>
      <c r="L107" s="60">
        <f>InvoiceTable[[#This Row],[Amount]]+InvoiceTable[[#This Row],[Amount Paid]]</f>
        <v>0</v>
      </c>
    </row>
    <row r="108" spans="1:12" x14ac:dyDescent="0.45">
      <c r="A108" s="49">
        <v>4</v>
      </c>
      <c r="B108" s="50">
        <v>756</v>
      </c>
      <c r="C108" s="50">
        <v>304</v>
      </c>
      <c r="D108" s="50" t="s">
        <v>204</v>
      </c>
      <c r="E108" s="50" t="s">
        <v>65</v>
      </c>
      <c r="F108" s="50" t="s">
        <v>70</v>
      </c>
      <c r="G108" s="50" t="s">
        <v>359</v>
      </c>
      <c r="H108" s="50" t="s">
        <v>359</v>
      </c>
      <c r="I108" s="50" t="s">
        <v>359</v>
      </c>
      <c r="J108" s="55">
        <v>-853.13</v>
      </c>
      <c r="K108" s="60">
        <f>_xlfn.XLOOKUP(InvoiceTable[[#This Row],[Document no.]],PaymentTable[Document no.],PaymentTable[Amount],0)</f>
        <v>853.13</v>
      </c>
      <c r="L108" s="60">
        <f>InvoiceTable[[#This Row],[Amount]]+InvoiceTable[[#This Row],[Amount Paid]]</f>
        <v>0</v>
      </c>
    </row>
    <row r="109" spans="1:12" x14ac:dyDescent="0.45">
      <c r="A109" s="49">
        <v>6</v>
      </c>
      <c r="B109" s="50">
        <v>764</v>
      </c>
      <c r="C109" s="50">
        <v>307</v>
      </c>
      <c r="D109" s="50" t="s">
        <v>205</v>
      </c>
      <c r="E109" s="50" t="s">
        <v>66</v>
      </c>
      <c r="F109" s="50" t="s">
        <v>71</v>
      </c>
      <c r="G109" s="50" t="s">
        <v>360</v>
      </c>
      <c r="H109" s="50" t="s">
        <v>360</v>
      </c>
      <c r="I109" s="50" t="s">
        <v>360</v>
      </c>
      <c r="J109" s="55">
        <v>-305.8</v>
      </c>
      <c r="K109" s="60">
        <f>_xlfn.XLOOKUP(InvoiceTable[[#This Row],[Document no.]],PaymentTable[Document no.],PaymentTable[Amount],0)</f>
        <v>305.8</v>
      </c>
      <c r="L109" s="60">
        <f>InvoiceTable[[#This Row],[Amount]]+InvoiceTable[[#This Row],[Amount Paid]]</f>
        <v>0</v>
      </c>
    </row>
    <row r="110" spans="1:12" x14ac:dyDescent="0.45">
      <c r="A110" s="49">
        <v>5</v>
      </c>
      <c r="B110" s="50">
        <v>771</v>
      </c>
      <c r="C110" s="50">
        <v>310</v>
      </c>
      <c r="D110" s="50" t="s">
        <v>206</v>
      </c>
      <c r="E110" s="50" t="s">
        <v>68</v>
      </c>
      <c r="F110" s="50" t="s">
        <v>73</v>
      </c>
      <c r="G110" s="50" t="s">
        <v>360</v>
      </c>
      <c r="H110" s="50" t="s">
        <v>360</v>
      </c>
      <c r="I110" s="50" t="s">
        <v>360</v>
      </c>
      <c r="J110" s="55">
        <v>-6188</v>
      </c>
      <c r="K110" s="60">
        <f>_xlfn.XLOOKUP(InvoiceTable[[#This Row],[Document no.]],PaymentTable[Document no.],PaymentTable[Amount],0)</f>
        <v>6188</v>
      </c>
      <c r="L110" s="60">
        <f>InvoiceTable[[#This Row],[Amount]]+InvoiceTable[[#This Row],[Amount Paid]]</f>
        <v>0</v>
      </c>
    </row>
    <row r="111" spans="1:12" x14ac:dyDescent="0.45">
      <c r="A111" s="49">
        <v>5</v>
      </c>
      <c r="B111" s="50">
        <v>778</v>
      </c>
      <c r="C111" s="50">
        <v>313</v>
      </c>
      <c r="D111" s="50" t="s">
        <v>207</v>
      </c>
      <c r="E111" s="50" t="s">
        <v>68</v>
      </c>
      <c r="F111" s="50" t="s">
        <v>73</v>
      </c>
      <c r="G111" s="50" t="s">
        <v>361</v>
      </c>
      <c r="H111" s="50" t="s">
        <v>361</v>
      </c>
      <c r="I111" s="50" t="s">
        <v>361</v>
      </c>
      <c r="J111" s="55">
        <v>-487.5</v>
      </c>
      <c r="K111" s="60">
        <f>_xlfn.XLOOKUP(InvoiceTable[[#This Row],[Document no.]],PaymentTable[Document no.],PaymentTable[Amount],0)</f>
        <v>487.5</v>
      </c>
      <c r="L111" s="60">
        <f>InvoiceTable[[#This Row],[Amount]]+InvoiceTable[[#This Row],[Amount Paid]]</f>
        <v>0</v>
      </c>
    </row>
    <row r="112" spans="1:12" x14ac:dyDescent="0.45">
      <c r="A112" s="49">
        <v>6</v>
      </c>
      <c r="B112" s="50">
        <v>786</v>
      </c>
      <c r="C112" s="50">
        <v>316</v>
      </c>
      <c r="D112" s="50" t="s">
        <v>208</v>
      </c>
      <c r="E112" s="50" t="s">
        <v>66</v>
      </c>
      <c r="F112" s="50" t="s">
        <v>71</v>
      </c>
      <c r="G112" s="50" t="s">
        <v>361</v>
      </c>
      <c r="H112" s="50" t="s">
        <v>361</v>
      </c>
      <c r="I112" s="50" t="s">
        <v>361</v>
      </c>
      <c r="J112" s="55">
        <v>-480.5</v>
      </c>
      <c r="K112" s="60">
        <f>_xlfn.XLOOKUP(InvoiceTable[[#This Row],[Document no.]],PaymentTable[Document no.],PaymentTable[Amount],0)</f>
        <v>480.5</v>
      </c>
      <c r="L112" s="60">
        <f>InvoiceTable[[#This Row],[Amount]]+InvoiceTable[[#This Row],[Amount Paid]]</f>
        <v>0</v>
      </c>
    </row>
    <row r="113" spans="1:12" x14ac:dyDescent="0.45">
      <c r="A113" s="49">
        <v>6</v>
      </c>
      <c r="B113" s="50">
        <v>794</v>
      </c>
      <c r="C113" s="50">
        <v>319</v>
      </c>
      <c r="D113" s="50" t="s">
        <v>209</v>
      </c>
      <c r="E113" s="50" t="s">
        <v>66</v>
      </c>
      <c r="F113" s="50" t="s">
        <v>71</v>
      </c>
      <c r="G113" s="50" t="s">
        <v>362</v>
      </c>
      <c r="H113" s="50" t="s">
        <v>362</v>
      </c>
      <c r="I113" s="50" t="s">
        <v>362</v>
      </c>
      <c r="J113" s="55">
        <v>-1536.5</v>
      </c>
      <c r="K113" s="60">
        <f>_xlfn.XLOOKUP(InvoiceTable[[#This Row],[Document no.]],PaymentTable[Document no.],PaymentTable[Amount],0)</f>
        <v>1536.5</v>
      </c>
      <c r="L113" s="60">
        <f>InvoiceTable[[#This Row],[Amount]]+InvoiceTable[[#This Row],[Amount Paid]]</f>
        <v>0</v>
      </c>
    </row>
    <row r="114" spans="1:12" x14ac:dyDescent="0.45">
      <c r="A114" s="49">
        <v>4</v>
      </c>
      <c r="B114" s="50">
        <v>803</v>
      </c>
      <c r="C114" s="50">
        <v>322</v>
      </c>
      <c r="D114" s="50" t="s">
        <v>210</v>
      </c>
      <c r="E114" s="50" t="s">
        <v>65</v>
      </c>
      <c r="F114" s="50" t="s">
        <v>70</v>
      </c>
      <c r="G114" s="50" t="s">
        <v>363</v>
      </c>
      <c r="H114" s="50" t="s">
        <v>363</v>
      </c>
      <c r="I114" s="50" t="s">
        <v>363</v>
      </c>
      <c r="J114" s="55">
        <v>-1208.25</v>
      </c>
      <c r="K114" s="60">
        <f>_xlfn.XLOOKUP(InvoiceTable[[#This Row],[Document no.]],PaymentTable[Document no.],PaymentTable[Amount],0)</f>
        <v>1208.25</v>
      </c>
      <c r="L114" s="60">
        <f>InvoiceTable[[#This Row],[Amount]]+InvoiceTable[[#This Row],[Amount Paid]]</f>
        <v>0</v>
      </c>
    </row>
    <row r="115" spans="1:12" x14ac:dyDescent="0.45">
      <c r="A115" s="49">
        <v>5</v>
      </c>
      <c r="B115" s="50">
        <v>810</v>
      </c>
      <c r="C115" s="50">
        <v>325</v>
      </c>
      <c r="D115" s="50" t="s">
        <v>211</v>
      </c>
      <c r="E115" s="50" t="s">
        <v>68</v>
      </c>
      <c r="F115" s="50" t="s">
        <v>73</v>
      </c>
      <c r="G115" s="50" t="s">
        <v>363</v>
      </c>
      <c r="H115" s="50" t="s">
        <v>363</v>
      </c>
      <c r="I115" s="50" t="s">
        <v>363</v>
      </c>
      <c r="J115" s="55">
        <v>-2460</v>
      </c>
      <c r="K115" s="60">
        <f>_xlfn.XLOOKUP(InvoiceTable[[#This Row],[Document no.]],PaymentTable[Document no.],PaymentTable[Amount],0)</f>
        <v>2460</v>
      </c>
      <c r="L115" s="60">
        <f>InvoiceTable[[#This Row],[Amount]]+InvoiceTable[[#This Row],[Amount Paid]]</f>
        <v>0</v>
      </c>
    </row>
    <row r="116" spans="1:12" x14ac:dyDescent="0.45">
      <c r="A116" s="49">
        <v>6</v>
      </c>
      <c r="B116" s="50">
        <v>818</v>
      </c>
      <c r="C116" s="50">
        <v>328</v>
      </c>
      <c r="D116" s="50" t="s">
        <v>212</v>
      </c>
      <c r="E116" s="50" t="s">
        <v>66</v>
      </c>
      <c r="F116" s="50" t="s">
        <v>71</v>
      </c>
      <c r="G116" s="50" t="s">
        <v>364</v>
      </c>
      <c r="H116" s="50" t="s">
        <v>364</v>
      </c>
      <c r="I116" s="50" t="s">
        <v>364</v>
      </c>
      <c r="J116" s="55">
        <v>-576.6</v>
      </c>
      <c r="K116" s="60">
        <f>_xlfn.XLOOKUP(InvoiceTable[[#This Row],[Document no.]],PaymentTable[Document no.],PaymentTable[Amount],0)</f>
        <v>576.6</v>
      </c>
      <c r="L116" s="60">
        <f>InvoiceTable[[#This Row],[Amount]]+InvoiceTable[[#This Row],[Amount Paid]]</f>
        <v>0</v>
      </c>
    </row>
    <row r="117" spans="1:12" x14ac:dyDescent="0.45">
      <c r="A117" s="49">
        <v>4</v>
      </c>
      <c r="B117" s="50">
        <v>825</v>
      </c>
      <c r="C117" s="50">
        <v>331</v>
      </c>
      <c r="D117" s="50" t="s">
        <v>213</v>
      </c>
      <c r="E117" s="50" t="s">
        <v>65</v>
      </c>
      <c r="F117" s="50" t="s">
        <v>70</v>
      </c>
      <c r="G117" s="50" t="s">
        <v>365</v>
      </c>
      <c r="H117" s="50" t="s">
        <v>365</v>
      </c>
      <c r="I117" s="50" t="s">
        <v>365</v>
      </c>
      <c r="J117" s="55">
        <v>-961</v>
      </c>
      <c r="K117" s="60">
        <f>_xlfn.XLOOKUP(InvoiceTable[[#This Row],[Document no.]],PaymentTable[Document no.],PaymentTable[Amount],0)</f>
        <v>961</v>
      </c>
      <c r="L117" s="60">
        <f>InvoiceTable[[#This Row],[Amount]]+InvoiceTable[[#This Row],[Amount Paid]]</f>
        <v>0</v>
      </c>
    </row>
    <row r="118" spans="1:12" x14ac:dyDescent="0.45">
      <c r="A118" s="49">
        <v>4</v>
      </c>
      <c r="B118" s="50">
        <v>834</v>
      </c>
      <c r="C118" s="50">
        <v>334</v>
      </c>
      <c r="D118" s="50" t="s">
        <v>214</v>
      </c>
      <c r="E118" s="50" t="s">
        <v>67</v>
      </c>
      <c r="F118" s="50" t="s">
        <v>72</v>
      </c>
      <c r="G118" s="50" t="s">
        <v>366</v>
      </c>
      <c r="H118" s="50" t="s">
        <v>366</v>
      </c>
      <c r="I118" s="50" t="s">
        <v>366</v>
      </c>
      <c r="J118" s="55">
        <v>-1455.5</v>
      </c>
      <c r="K118" s="60">
        <f>_xlfn.XLOOKUP(InvoiceTable[[#This Row],[Document no.]],PaymentTable[Document no.],PaymentTable[Amount],0)</f>
        <v>1455.5</v>
      </c>
      <c r="L118" s="60">
        <f>InvoiceTable[[#This Row],[Amount]]+InvoiceTable[[#This Row],[Amount Paid]]</f>
        <v>0</v>
      </c>
    </row>
    <row r="119" spans="1:12" x14ac:dyDescent="0.45">
      <c r="A119" s="49">
        <v>3</v>
      </c>
      <c r="B119" s="50">
        <v>840</v>
      </c>
      <c r="C119" s="50">
        <v>337</v>
      </c>
      <c r="D119" s="50" t="s">
        <v>215</v>
      </c>
      <c r="E119" s="50" t="s">
        <v>69</v>
      </c>
      <c r="F119" s="50" t="s">
        <v>74</v>
      </c>
      <c r="G119" s="50" t="s">
        <v>366</v>
      </c>
      <c r="H119" s="50" t="s">
        <v>366</v>
      </c>
      <c r="I119" s="50" t="s">
        <v>366</v>
      </c>
      <c r="J119" s="55">
        <v>-877.5</v>
      </c>
      <c r="K119" s="60">
        <f>_xlfn.XLOOKUP(InvoiceTable[[#This Row],[Document no.]],PaymentTable[Document no.],PaymentTable[Amount],0)</f>
        <v>877.5</v>
      </c>
      <c r="L119" s="60">
        <f>InvoiceTable[[#This Row],[Amount]]+InvoiceTable[[#This Row],[Amount Paid]]</f>
        <v>0</v>
      </c>
    </row>
    <row r="120" spans="1:12" x14ac:dyDescent="0.45">
      <c r="A120" s="49">
        <v>4</v>
      </c>
      <c r="B120" s="50">
        <v>847</v>
      </c>
      <c r="C120" s="50">
        <v>340</v>
      </c>
      <c r="D120" s="50" t="s">
        <v>216</v>
      </c>
      <c r="E120" s="50" t="s">
        <v>67</v>
      </c>
      <c r="F120" s="50" t="s">
        <v>72</v>
      </c>
      <c r="G120" s="50" t="s">
        <v>367</v>
      </c>
      <c r="H120" s="50" t="s">
        <v>367</v>
      </c>
      <c r="I120" s="50" t="s">
        <v>367</v>
      </c>
      <c r="J120" s="55">
        <v>-6965.75</v>
      </c>
      <c r="K120" s="60">
        <f>_xlfn.XLOOKUP(InvoiceTable[[#This Row],[Document no.]],PaymentTable[Document no.],PaymentTable[Amount],0)</f>
        <v>6965.75</v>
      </c>
      <c r="L120" s="60">
        <f>InvoiceTable[[#This Row],[Amount]]+InvoiceTable[[#This Row],[Amount Paid]]</f>
        <v>0</v>
      </c>
    </row>
    <row r="121" spans="1:12" x14ac:dyDescent="0.45">
      <c r="A121" s="49">
        <v>4</v>
      </c>
      <c r="B121" s="50">
        <v>854</v>
      </c>
      <c r="C121" s="50">
        <v>343</v>
      </c>
      <c r="D121" s="50" t="s">
        <v>217</v>
      </c>
      <c r="E121" s="50" t="s">
        <v>65</v>
      </c>
      <c r="F121" s="50" t="s">
        <v>70</v>
      </c>
      <c r="G121" s="50" t="s">
        <v>368</v>
      </c>
      <c r="H121" s="50" t="s">
        <v>368</v>
      </c>
      <c r="I121" s="50" t="s">
        <v>368</v>
      </c>
      <c r="J121" s="55">
        <v>-853.13</v>
      </c>
      <c r="K121" s="60">
        <f>_xlfn.XLOOKUP(InvoiceTable[[#This Row],[Document no.]],PaymentTable[Document no.],PaymentTable[Amount],0)</f>
        <v>853.13</v>
      </c>
      <c r="L121" s="60">
        <f>InvoiceTable[[#This Row],[Amount]]+InvoiceTable[[#This Row],[Amount Paid]]</f>
        <v>0</v>
      </c>
    </row>
    <row r="122" spans="1:12" x14ac:dyDescent="0.45">
      <c r="A122" s="49">
        <v>6</v>
      </c>
      <c r="B122" s="50">
        <v>862</v>
      </c>
      <c r="C122" s="50">
        <v>346</v>
      </c>
      <c r="D122" s="50" t="s">
        <v>218</v>
      </c>
      <c r="E122" s="50" t="s">
        <v>66</v>
      </c>
      <c r="F122" s="50" t="s">
        <v>71</v>
      </c>
      <c r="G122" s="50" t="s">
        <v>369</v>
      </c>
      <c r="H122" s="50" t="s">
        <v>369</v>
      </c>
      <c r="I122" s="50" t="s">
        <v>369</v>
      </c>
      <c r="J122" s="55">
        <v>-278</v>
      </c>
      <c r="K122" s="60">
        <f>_xlfn.XLOOKUP(InvoiceTable[[#This Row],[Document no.]],PaymentTable[Document no.],PaymentTable[Amount],0)</f>
        <v>278</v>
      </c>
      <c r="L122" s="60">
        <f>InvoiceTable[[#This Row],[Amount]]+InvoiceTable[[#This Row],[Amount Paid]]</f>
        <v>0</v>
      </c>
    </row>
    <row r="123" spans="1:12" x14ac:dyDescent="0.45">
      <c r="A123" s="49">
        <v>5</v>
      </c>
      <c r="B123" s="50">
        <v>869</v>
      </c>
      <c r="C123" s="50">
        <v>349</v>
      </c>
      <c r="D123" s="50" t="s">
        <v>219</v>
      </c>
      <c r="E123" s="50" t="s">
        <v>68</v>
      </c>
      <c r="F123" s="50" t="s">
        <v>73</v>
      </c>
      <c r="G123" s="50" t="s">
        <v>369</v>
      </c>
      <c r="H123" s="50" t="s">
        <v>369</v>
      </c>
      <c r="I123" s="50" t="s">
        <v>369</v>
      </c>
      <c r="J123" s="55">
        <v>-7956</v>
      </c>
      <c r="K123" s="60">
        <f>_xlfn.XLOOKUP(InvoiceTable[[#This Row],[Document no.]],PaymentTable[Document no.],PaymentTable[Amount],0)</f>
        <v>7956</v>
      </c>
      <c r="L123" s="60">
        <f>InvoiceTable[[#This Row],[Amount]]+InvoiceTable[[#This Row],[Amount Paid]]</f>
        <v>0</v>
      </c>
    </row>
    <row r="124" spans="1:12" x14ac:dyDescent="0.45">
      <c r="A124" s="49">
        <v>5</v>
      </c>
      <c r="B124" s="50">
        <v>876</v>
      </c>
      <c r="C124" s="50">
        <v>352</v>
      </c>
      <c r="D124" s="50" t="s">
        <v>220</v>
      </c>
      <c r="E124" s="50" t="s">
        <v>68</v>
      </c>
      <c r="F124" s="50" t="s">
        <v>73</v>
      </c>
      <c r="G124" s="50" t="s">
        <v>370</v>
      </c>
      <c r="H124" s="50" t="s">
        <v>370</v>
      </c>
      <c r="I124" s="50" t="s">
        <v>370</v>
      </c>
      <c r="J124" s="55">
        <v>-731.25</v>
      </c>
      <c r="K124" s="60">
        <f>_xlfn.XLOOKUP(InvoiceTable[[#This Row],[Document no.]],PaymentTable[Document no.],PaymentTable[Amount],0)</f>
        <v>731.25</v>
      </c>
      <c r="L124" s="60">
        <f>InvoiceTable[[#This Row],[Amount]]+InvoiceTable[[#This Row],[Amount Paid]]</f>
        <v>0</v>
      </c>
    </row>
    <row r="125" spans="1:12" x14ac:dyDescent="0.45">
      <c r="A125" s="49">
        <v>6</v>
      </c>
      <c r="B125" s="50">
        <v>884</v>
      </c>
      <c r="C125" s="50">
        <v>355</v>
      </c>
      <c r="D125" s="50" t="s">
        <v>221</v>
      </c>
      <c r="E125" s="50" t="s">
        <v>66</v>
      </c>
      <c r="F125" s="50" t="s">
        <v>71</v>
      </c>
      <c r="G125" s="50" t="s">
        <v>370</v>
      </c>
      <c r="H125" s="50" t="s">
        <v>370</v>
      </c>
      <c r="I125" s="50" t="s">
        <v>370</v>
      </c>
      <c r="J125" s="55">
        <v>-672.7</v>
      </c>
      <c r="K125" s="60">
        <f>_xlfn.XLOOKUP(InvoiceTable[[#This Row],[Document no.]],PaymentTable[Document no.],PaymentTable[Amount],0)</f>
        <v>672.7</v>
      </c>
      <c r="L125" s="60">
        <f>InvoiceTable[[#This Row],[Amount]]+InvoiceTable[[#This Row],[Amount Paid]]</f>
        <v>0</v>
      </c>
    </row>
    <row r="126" spans="1:12" x14ac:dyDescent="0.45">
      <c r="A126" s="49">
        <v>6</v>
      </c>
      <c r="B126" s="50">
        <v>892</v>
      </c>
      <c r="C126" s="50">
        <v>358</v>
      </c>
      <c r="D126" s="50" t="s">
        <v>222</v>
      </c>
      <c r="E126" s="50" t="s">
        <v>66</v>
      </c>
      <c r="F126" s="50" t="s">
        <v>71</v>
      </c>
      <c r="G126" s="50" t="s">
        <v>371</v>
      </c>
      <c r="H126" s="50" t="s">
        <v>371</v>
      </c>
      <c r="I126" s="50" t="s">
        <v>371</v>
      </c>
      <c r="J126" s="55">
        <v>-1536.5</v>
      </c>
      <c r="K126" s="60">
        <f>_xlfn.XLOOKUP(InvoiceTable[[#This Row],[Document no.]],PaymentTable[Document no.],PaymentTable[Amount],0)</f>
        <v>1536.5</v>
      </c>
      <c r="L126" s="60">
        <f>InvoiceTable[[#This Row],[Amount]]+InvoiceTable[[#This Row],[Amount Paid]]</f>
        <v>0</v>
      </c>
    </row>
    <row r="127" spans="1:12" x14ac:dyDescent="0.45">
      <c r="A127" s="49">
        <v>4</v>
      </c>
      <c r="B127" s="50">
        <v>901</v>
      </c>
      <c r="C127" s="50">
        <v>361</v>
      </c>
      <c r="D127" s="50" t="s">
        <v>223</v>
      </c>
      <c r="E127" s="50" t="s">
        <v>65</v>
      </c>
      <c r="F127" s="50" t="s">
        <v>70</v>
      </c>
      <c r="G127" s="50" t="s">
        <v>372</v>
      </c>
      <c r="H127" s="50" t="s">
        <v>372</v>
      </c>
      <c r="I127" s="50" t="s">
        <v>372</v>
      </c>
      <c r="J127" s="55">
        <v>-968</v>
      </c>
      <c r="K127" s="60">
        <f>_xlfn.XLOOKUP(InvoiceTable[[#This Row],[Document no.]],PaymentTable[Document no.],PaymentTable[Amount],0)</f>
        <v>968</v>
      </c>
      <c r="L127" s="60">
        <f>InvoiceTable[[#This Row],[Amount]]+InvoiceTable[[#This Row],[Amount Paid]]</f>
        <v>0</v>
      </c>
    </row>
    <row r="128" spans="1:12" x14ac:dyDescent="0.45">
      <c r="A128" s="49">
        <v>5</v>
      </c>
      <c r="B128" s="50">
        <v>908</v>
      </c>
      <c r="C128" s="50">
        <v>364</v>
      </c>
      <c r="D128" s="50" t="s">
        <v>224</v>
      </c>
      <c r="E128" s="50" t="s">
        <v>68</v>
      </c>
      <c r="F128" s="50" t="s">
        <v>73</v>
      </c>
      <c r="G128" s="50" t="s">
        <v>372</v>
      </c>
      <c r="H128" s="50" t="s">
        <v>372</v>
      </c>
      <c r="I128" s="50" t="s">
        <v>372</v>
      </c>
      <c r="J128" s="55">
        <v>-1640</v>
      </c>
      <c r="K128" s="60">
        <f>_xlfn.XLOOKUP(InvoiceTable[[#This Row],[Document no.]],PaymentTable[Document no.],PaymentTable[Amount],0)</f>
        <v>1640</v>
      </c>
      <c r="L128" s="60">
        <f>InvoiceTable[[#This Row],[Amount]]+InvoiceTable[[#This Row],[Amount Paid]]</f>
        <v>0</v>
      </c>
    </row>
    <row r="129" spans="1:12" x14ac:dyDescent="0.45">
      <c r="A129" s="49">
        <v>6</v>
      </c>
      <c r="B129" s="50">
        <v>916</v>
      </c>
      <c r="C129" s="50">
        <v>367</v>
      </c>
      <c r="D129" s="50" t="s">
        <v>225</v>
      </c>
      <c r="E129" s="50" t="s">
        <v>66</v>
      </c>
      <c r="F129" s="50" t="s">
        <v>71</v>
      </c>
      <c r="G129" s="50" t="s">
        <v>373</v>
      </c>
      <c r="H129" s="50" t="s">
        <v>373</v>
      </c>
      <c r="I129" s="50" t="s">
        <v>373</v>
      </c>
      <c r="J129" s="55">
        <v>-480.5</v>
      </c>
      <c r="K129" s="60">
        <f>_xlfn.XLOOKUP(InvoiceTable[[#This Row],[Document no.]],PaymentTable[Document no.],PaymentTable[Amount],0)</f>
        <v>480.5</v>
      </c>
      <c r="L129" s="60">
        <f>InvoiceTable[[#This Row],[Amount]]+InvoiceTable[[#This Row],[Amount Paid]]</f>
        <v>0</v>
      </c>
    </row>
    <row r="130" spans="1:12" x14ac:dyDescent="0.45">
      <c r="A130" s="49">
        <v>4</v>
      </c>
      <c r="B130" s="50">
        <v>925</v>
      </c>
      <c r="C130" s="50">
        <v>370</v>
      </c>
      <c r="D130" s="50" t="s">
        <v>226</v>
      </c>
      <c r="E130" s="50" t="s">
        <v>67</v>
      </c>
      <c r="F130" s="50" t="s">
        <v>72</v>
      </c>
      <c r="G130" s="50" t="s">
        <v>374</v>
      </c>
      <c r="H130" s="50" t="s">
        <v>374</v>
      </c>
      <c r="I130" s="50" t="s">
        <v>374</v>
      </c>
      <c r="J130" s="55">
        <v>-847.88</v>
      </c>
      <c r="K130" s="60">
        <f>_xlfn.XLOOKUP(InvoiceTable[[#This Row],[Document no.]],PaymentTable[Document no.],PaymentTable[Amount],0)</f>
        <v>847.88</v>
      </c>
      <c r="L130" s="60">
        <f>InvoiceTable[[#This Row],[Amount]]+InvoiceTable[[#This Row],[Amount Paid]]</f>
        <v>0</v>
      </c>
    </row>
    <row r="131" spans="1:12" x14ac:dyDescent="0.45">
      <c r="A131" s="49">
        <v>4</v>
      </c>
      <c r="B131" s="50">
        <v>932</v>
      </c>
      <c r="C131" s="50">
        <v>373</v>
      </c>
      <c r="D131" s="50" t="s">
        <v>227</v>
      </c>
      <c r="E131" s="50" t="s">
        <v>65</v>
      </c>
      <c r="F131" s="50" t="s">
        <v>70</v>
      </c>
      <c r="G131" s="50" t="s">
        <v>374</v>
      </c>
      <c r="H131" s="50" t="s">
        <v>374</v>
      </c>
      <c r="I131" s="50" t="s">
        <v>374</v>
      </c>
      <c r="J131" s="55">
        <v>-600.63</v>
      </c>
      <c r="K131" s="60">
        <f>_xlfn.XLOOKUP(InvoiceTable[[#This Row],[Document no.]],PaymentTable[Document no.],PaymentTable[Amount],0)</f>
        <v>600.63</v>
      </c>
      <c r="L131" s="60">
        <f>InvoiceTable[[#This Row],[Amount]]+InvoiceTable[[#This Row],[Amount Paid]]</f>
        <v>0</v>
      </c>
    </row>
    <row r="132" spans="1:12" x14ac:dyDescent="0.45">
      <c r="A132" s="49">
        <v>3</v>
      </c>
      <c r="B132" s="50">
        <v>938</v>
      </c>
      <c r="C132" s="50">
        <v>376</v>
      </c>
      <c r="D132" s="50" t="s">
        <v>228</v>
      </c>
      <c r="E132" s="50" t="s">
        <v>69</v>
      </c>
      <c r="F132" s="50" t="s">
        <v>74</v>
      </c>
      <c r="G132" s="50" t="s">
        <v>375</v>
      </c>
      <c r="H132" s="50" t="s">
        <v>375</v>
      </c>
      <c r="I132" s="50" t="s">
        <v>375</v>
      </c>
      <c r="J132" s="55">
        <v>-682.5</v>
      </c>
      <c r="K132" s="60">
        <f>_xlfn.XLOOKUP(InvoiceTable[[#This Row],[Document no.]],PaymentTable[Document no.],PaymentTable[Amount],0)</f>
        <v>682.5</v>
      </c>
      <c r="L132" s="60">
        <f>InvoiceTable[[#This Row],[Amount]]+InvoiceTable[[#This Row],[Amount Paid]]</f>
        <v>0</v>
      </c>
    </row>
    <row r="133" spans="1:12" x14ac:dyDescent="0.45">
      <c r="A133" s="49">
        <v>4</v>
      </c>
      <c r="B133" s="50">
        <v>945</v>
      </c>
      <c r="C133" s="50">
        <v>379</v>
      </c>
      <c r="D133" s="50" t="s">
        <v>229</v>
      </c>
      <c r="E133" s="50" t="s">
        <v>67</v>
      </c>
      <c r="F133" s="50" t="s">
        <v>72</v>
      </c>
      <c r="G133" s="50" t="s">
        <v>376</v>
      </c>
      <c r="H133" s="50" t="s">
        <v>376</v>
      </c>
      <c r="I133" s="50" t="s">
        <v>376</v>
      </c>
      <c r="J133" s="55">
        <v>-5699.25</v>
      </c>
      <c r="K133" s="60">
        <f>_xlfn.XLOOKUP(InvoiceTable[[#This Row],[Document no.]],PaymentTable[Document no.],PaymentTable[Amount],0)</f>
        <v>5699.25</v>
      </c>
      <c r="L133" s="60">
        <f>InvoiceTable[[#This Row],[Amount]]+InvoiceTable[[#This Row],[Amount Paid]]</f>
        <v>0</v>
      </c>
    </row>
    <row r="134" spans="1:12" x14ac:dyDescent="0.45">
      <c r="A134" s="49">
        <v>6</v>
      </c>
      <c r="B134" s="50">
        <v>953</v>
      </c>
      <c r="C134" s="50">
        <v>382</v>
      </c>
      <c r="D134" s="50" t="s">
        <v>230</v>
      </c>
      <c r="E134" s="50" t="s">
        <v>66</v>
      </c>
      <c r="F134" s="50" t="s">
        <v>71</v>
      </c>
      <c r="G134" s="50" t="s">
        <v>377</v>
      </c>
      <c r="H134" s="50" t="s">
        <v>377</v>
      </c>
      <c r="I134" s="50" t="s">
        <v>377</v>
      </c>
      <c r="J134" s="55">
        <v>-250.2</v>
      </c>
      <c r="K134" s="60">
        <f>_xlfn.XLOOKUP(InvoiceTable[[#This Row],[Document no.]],PaymentTable[Document no.],PaymentTable[Amount],0)</f>
        <v>250.2</v>
      </c>
      <c r="L134" s="60">
        <f>InvoiceTable[[#This Row],[Amount]]+InvoiceTable[[#This Row],[Amount Paid]]</f>
        <v>0</v>
      </c>
    </row>
    <row r="135" spans="1:12" x14ac:dyDescent="0.45">
      <c r="A135" s="49">
        <v>4</v>
      </c>
      <c r="B135" s="50">
        <v>960</v>
      </c>
      <c r="C135" s="50">
        <v>385</v>
      </c>
      <c r="D135" s="50" t="s">
        <v>231</v>
      </c>
      <c r="E135" s="50" t="s">
        <v>65</v>
      </c>
      <c r="F135" s="50" t="s">
        <v>70</v>
      </c>
      <c r="G135" s="50" t="s">
        <v>377</v>
      </c>
      <c r="H135" s="50" t="s">
        <v>377</v>
      </c>
      <c r="I135" s="50" t="s">
        <v>377</v>
      </c>
      <c r="J135" s="55">
        <v>-609.38</v>
      </c>
      <c r="K135" s="60">
        <f>_xlfn.XLOOKUP(InvoiceTable[[#This Row],[Document no.]],PaymentTable[Document no.],PaymentTable[Amount],0)</f>
        <v>609.38</v>
      </c>
      <c r="L135" s="60">
        <f>InvoiceTable[[#This Row],[Amount]]+InvoiceTable[[#This Row],[Amount Paid]]</f>
        <v>0</v>
      </c>
    </row>
    <row r="136" spans="1:12" x14ac:dyDescent="0.45">
      <c r="A136" s="49">
        <v>5</v>
      </c>
      <c r="B136" s="50">
        <v>967</v>
      </c>
      <c r="C136" s="50">
        <v>388</v>
      </c>
      <c r="D136" s="50" t="s">
        <v>232</v>
      </c>
      <c r="E136" s="50" t="s">
        <v>68</v>
      </c>
      <c r="F136" s="50" t="s">
        <v>73</v>
      </c>
      <c r="G136" s="50" t="s">
        <v>377</v>
      </c>
      <c r="H136" s="50" t="s">
        <v>377</v>
      </c>
      <c r="I136" s="50" t="s">
        <v>377</v>
      </c>
      <c r="J136" s="55">
        <v>-6188</v>
      </c>
      <c r="K136" s="60">
        <f>_xlfn.XLOOKUP(InvoiceTable[[#This Row],[Document no.]],PaymentTable[Document no.],PaymentTable[Amount],0)</f>
        <v>6188</v>
      </c>
      <c r="L136" s="60">
        <f>InvoiceTable[[#This Row],[Amount]]+InvoiceTable[[#This Row],[Amount Paid]]</f>
        <v>0</v>
      </c>
    </row>
    <row r="137" spans="1:12" x14ac:dyDescent="0.45">
      <c r="A137" s="49">
        <v>5</v>
      </c>
      <c r="B137" s="50">
        <v>974</v>
      </c>
      <c r="C137" s="50">
        <v>391</v>
      </c>
      <c r="D137" s="50" t="s">
        <v>233</v>
      </c>
      <c r="E137" s="50" t="s">
        <v>68</v>
      </c>
      <c r="F137" s="50" t="s">
        <v>73</v>
      </c>
      <c r="G137" s="50" t="s">
        <v>378</v>
      </c>
      <c r="H137" s="50" t="s">
        <v>378</v>
      </c>
      <c r="I137" s="50" t="s">
        <v>378</v>
      </c>
      <c r="J137" s="55">
        <v>-487.5</v>
      </c>
      <c r="K137" s="60">
        <f>_xlfn.XLOOKUP(InvoiceTable[[#This Row],[Document no.]],PaymentTable[Document no.],PaymentTable[Amount],0)</f>
        <v>487.5</v>
      </c>
      <c r="L137" s="60">
        <f>InvoiceTable[[#This Row],[Amount]]+InvoiceTable[[#This Row],[Amount Paid]]</f>
        <v>0</v>
      </c>
    </row>
    <row r="138" spans="1:12" x14ac:dyDescent="0.45">
      <c r="A138" s="49">
        <v>6</v>
      </c>
      <c r="B138" s="50">
        <v>984</v>
      </c>
      <c r="C138" s="50">
        <v>394</v>
      </c>
      <c r="D138" s="50" t="s">
        <v>234</v>
      </c>
      <c r="E138" s="50" t="s">
        <v>66</v>
      </c>
      <c r="F138" s="50" t="s">
        <v>71</v>
      </c>
      <c r="G138" s="50" t="s">
        <v>379</v>
      </c>
      <c r="H138" s="50" t="s">
        <v>379</v>
      </c>
      <c r="I138" s="50" t="s">
        <v>379</v>
      </c>
      <c r="J138" s="55">
        <v>-1139</v>
      </c>
      <c r="K138" s="60">
        <f>_xlfn.XLOOKUP(InvoiceTable[[#This Row],[Document no.]],PaymentTable[Document no.],PaymentTable[Amount],0)</f>
        <v>1139</v>
      </c>
      <c r="L138" s="60">
        <f>InvoiceTable[[#This Row],[Amount]]+InvoiceTable[[#This Row],[Amount Paid]]</f>
        <v>0</v>
      </c>
    </row>
    <row r="139" spans="1:12" x14ac:dyDescent="0.45">
      <c r="A139" s="49">
        <v>4</v>
      </c>
      <c r="B139" s="50">
        <v>993</v>
      </c>
      <c r="C139" s="50">
        <v>397</v>
      </c>
      <c r="D139" s="50" t="s">
        <v>235</v>
      </c>
      <c r="E139" s="50" t="s">
        <v>65</v>
      </c>
      <c r="F139" s="50" t="s">
        <v>70</v>
      </c>
      <c r="G139" s="50" t="s">
        <v>380</v>
      </c>
      <c r="H139" s="50" t="s">
        <v>380</v>
      </c>
      <c r="I139" s="50" t="s">
        <v>380</v>
      </c>
      <c r="J139" s="55">
        <v>-1089.8800000000001</v>
      </c>
      <c r="K139" s="60">
        <f>_xlfn.XLOOKUP(InvoiceTable[[#This Row],[Document no.]],PaymentTable[Document no.],PaymentTable[Amount],0)</f>
        <v>1089.8800000000001</v>
      </c>
      <c r="L139" s="60">
        <f>InvoiceTable[[#This Row],[Amount]]+InvoiceTable[[#This Row],[Amount Paid]]</f>
        <v>0</v>
      </c>
    </row>
    <row r="140" spans="1:12" x14ac:dyDescent="0.45">
      <c r="A140" s="49">
        <v>5</v>
      </c>
      <c r="B140" s="50">
        <v>1000</v>
      </c>
      <c r="C140" s="50">
        <v>400</v>
      </c>
      <c r="D140" s="50" t="s">
        <v>236</v>
      </c>
      <c r="E140" s="50" t="s">
        <v>68</v>
      </c>
      <c r="F140" s="50" t="s">
        <v>73</v>
      </c>
      <c r="G140" s="50" t="s">
        <v>380</v>
      </c>
      <c r="H140" s="50" t="s">
        <v>380</v>
      </c>
      <c r="I140" s="50" t="s">
        <v>380</v>
      </c>
      <c r="J140" s="55">
        <v>-1640</v>
      </c>
      <c r="K140" s="60">
        <f>_xlfn.XLOOKUP(InvoiceTable[[#This Row],[Document no.]],PaymentTable[Document no.],PaymentTable[Amount],0)</f>
        <v>1640</v>
      </c>
      <c r="L140" s="60">
        <f>InvoiceTable[[#This Row],[Amount]]+InvoiceTable[[#This Row],[Amount Paid]]</f>
        <v>0</v>
      </c>
    </row>
    <row r="141" spans="1:12" x14ac:dyDescent="0.45">
      <c r="A141" s="49">
        <v>6</v>
      </c>
      <c r="B141" s="50">
        <v>1008</v>
      </c>
      <c r="C141" s="50">
        <v>403</v>
      </c>
      <c r="D141" s="50" t="s">
        <v>237</v>
      </c>
      <c r="E141" s="50" t="s">
        <v>66</v>
      </c>
      <c r="F141" s="50" t="s">
        <v>71</v>
      </c>
      <c r="G141" s="50" t="s">
        <v>381</v>
      </c>
      <c r="H141" s="50" t="s">
        <v>381</v>
      </c>
      <c r="I141" s="50" t="s">
        <v>381</v>
      </c>
      <c r="J141" s="55">
        <v>-672.7</v>
      </c>
      <c r="K141" s="60">
        <f>_xlfn.XLOOKUP(InvoiceTable[[#This Row],[Document no.]],PaymentTable[Document no.],PaymentTable[Amount],0)</f>
        <v>672.7</v>
      </c>
      <c r="L141" s="60">
        <f>InvoiceTable[[#This Row],[Amount]]+InvoiceTable[[#This Row],[Amount Paid]]</f>
        <v>0</v>
      </c>
    </row>
    <row r="142" spans="1:12" x14ac:dyDescent="0.45">
      <c r="A142" s="49">
        <v>4</v>
      </c>
      <c r="B142" s="50">
        <v>1015</v>
      </c>
      <c r="C142" s="50">
        <v>406</v>
      </c>
      <c r="D142" s="50" t="s">
        <v>238</v>
      </c>
      <c r="E142" s="50" t="s">
        <v>65</v>
      </c>
      <c r="F142" s="50" t="s">
        <v>70</v>
      </c>
      <c r="G142" s="50" t="s">
        <v>382</v>
      </c>
      <c r="H142" s="50" t="s">
        <v>382</v>
      </c>
      <c r="I142" s="50" t="s">
        <v>382</v>
      </c>
      <c r="J142" s="55">
        <v>-1081.1300000000001</v>
      </c>
      <c r="K142" s="60">
        <f>_xlfn.XLOOKUP(InvoiceTable[[#This Row],[Document no.]],PaymentTable[Document no.],PaymentTable[Amount],0)</f>
        <v>1081.1300000000001</v>
      </c>
      <c r="L142" s="60">
        <f>InvoiceTable[[#This Row],[Amount]]+InvoiceTable[[#This Row],[Amount Paid]]</f>
        <v>0</v>
      </c>
    </row>
    <row r="143" spans="1:12" x14ac:dyDescent="0.45">
      <c r="A143" s="49">
        <v>4</v>
      </c>
      <c r="B143" s="50">
        <v>1024</v>
      </c>
      <c r="C143" s="50">
        <v>409</v>
      </c>
      <c r="D143" s="50" t="s">
        <v>239</v>
      </c>
      <c r="E143" s="50" t="s">
        <v>67</v>
      </c>
      <c r="F143" s="50" t="s">
        <v>72</v>
      </c>
      <c r="G143" s="50" t="s">
        <v>383</v>
      </c>
      <c r="H143" s="50" t="s">
        <v>383</v>
      </c>
      <c r="I143" s="50" t="s">
        <v>383</v>
      </c>
      <c r="J143" s="55">
        <v>-1091.6300000000001</v>
      </c>
      <c r="K143" s="60">
        <f>_xlfn.XLOOKUP(InvoiceTable[[#This Row],[Document no.]],PaymentTable[Document no.],PaymentTable[Amount],0)</f>
        <v>1091.6300000000001</v>
      </c>
      <c r="L143" s="60">
        <f>InvoiceTable[[#This Row],[Amount]]+InvoiceTable[[#This Row],[Amount Paid]]</f>
        <v>0</v>
      </c>
    </row>
    <row r="144" spans="1:12" x14ac:dyDescent="0.45">
      <c r="A144" s="49">
        <v>3</v>
      </c>
      <c r="B144" s="50">
        <v>1030</v>
      </c>
      <c r="C144" s="50">
        <v>412</v>
      </c>
      <c r="D144" s="50" t="s">
        <v>240</v>
      </c>
      <c r="E144" s="50" t="s">
        <v>69</v>
      </c>
      <c r="F144" s="50" t="s">
        <v>74</v>
      </c>
      <c r="G144" s="50" t="s">
        <v>383</v>
      </c>
      <c r="H144" s="50" t="s">
        <v>383</v>
      </c>
      <c r="I144" s="50" t="s">
        <v>383</v>
      </c>
      <c r="J144" s="55">
        <v>-877.5</v>
      </c>
      <c r="K144" s="60">
        <f>_xlfn.XLOOKUP(InvoiceTable[[#This Row],[Document no.]],PaymentTable[Document no.],PaymentTable[Amount],0)</f>
        <v>877.5</v>
      </c>
      <c r="L144" s="60">
        <f>InvoiceTable[[#This Row],[Amount]]+InvoiceTable[[#This Row],[Amount Paid]]</f>
        <v>0</v>
      </c>
    </row>
    <row r="145" spans="1:12" x14ac:dyDescent="0.45">
      <c r="A145" s="49">
        <v>4</v>
      </c>
      <c r="B145" s="50">
        <v>1037</v>
      </c>
      <c r="C145" s="50">
        <v>415</v>
      </c>
      <c r="D145" s="50" t="s">
        <v>241</v>
      </c>
      <c r="E145" s="50" t="s">
        <v>67</v>
      </c>
      <c r="F145" s="50" t="s">
        <v>72</v>
      </c>
      <c r="G145" s="50" t="s">
        <v>384</v>
      </c>
      <c r="H145" s="50" t="s">
        <v>384</v>
      </c>
      <c r="I145" s="50" t="s">
        <v>384</v>
      </c>
      <c r="J145" s="55">
        <v>-5699.25</v>
      </c>
      <c r="K145" s="60">
        <f>_xlfn.XLOOKUP(InvoiceTable[[#This Row],[Document no.]],PaymentTable[Document no.],PaymentTable[Amount],0)</f>
        <v>5699.25</v>
      </c>
      <c r="L145" s="60">
        <f>InvoiceTable[[#This Row],[Amount]]+InvoiceTable[[#This Row],[Amount Paid]]</f>
        <v>0</v>
      </c>
    </row>
    <row r="146" spans="1:12" x14ac:dyDescent="0.45">
      <c r="A146" s="49">
        <v>4</v>
      </c>
      <c r="B146" s="50">
        <v>1044</v>
      </c>
      <c r="C146" s="50">
        <v>418</v>
      </c>
      <c r="D146" s="50" t="s">
        <v>242</v>
      </c>
      <c r="E146" s="50" t="s">
        <v>65</v>
      </c>
      <c r="F146" s="50" t="s">
        <v>70</v>
      </c>
      <c r="G146" s="50" t="s">
        <v>385</v>
      </c>
      <c r="H146" s="50" t="s">
        <v>385</v>
      </c>
      <c r="I146" s="50" t="s">
        <v>385</v>
      </c>
      <c r="J146" s="55">
        <v>-731.25</v>
      </c>
      <c r="K146" s="60">
        <f>_xlfn.XLOOKUP(InvoiceTable[[#This Row],[Document no.]],PaymentTable[Document no.],PaymentTable[Amount],0)</f>
        <v>731.25</v>
      </c>
      <c r="L146" s="60">
        <f>InvoiceTable[[#This Row],[Amount]]+InvoiceTable[[#This Row],[Amount Paid]]</f>
        <v>0</v>
      </c>
    </row>
    <row r="147" spans="1:12" x14ac:dyDescent="0.45">
      <c r="A147" s="49">
        <v>6</v>
      </c>
      <c r="B147" s="50">
        <v>1052</v>
      </c>
      <c r="C147" s="50">
        <v>421</v>
      </c>
      <c r="D147" s="50" t="s">
        <v>243</v>
      </c>
      <c r="E147" s="50" t="s">
        <v>66</v>
      </c>
      <c r="F147" s="50" t="s">
        <v>71</v>
      </c>
      <c r="G147" s="50" t="s">
        <v>386</v>
      </c>
      <c r="H147" s="50" t="s">
        <v>386</v>
      </c>
      <c r="I147" s="50" t="s">
        <v>386</v>
      </c>
      <c r="J147" s="55">
        <v>-278</v>
      </c>
      <c r="K147" s="60">
        <f>_xlfn.XLOOKUP(InvoiceTable[[#This Row],[Document no.]],PaymentTable[Document no.],PaymentTable[Amount],0)</f>
        <v>278</v>
      </c>
      <c r="L147" s="60">
        <f>InvoiceTable[[#This Row],[Amount]]+InvoiceTable[[#This Row],[Amount Paid]]</f>
        <v>0</v>
      </c>
    </row>
    <row r="148" spans="1:12" x14ac:dyDescent="0.45">
      <c r="A148" s="49">
        <v>5</v>
      </c>
      <c r="B148" s="50">
        <v>1059</v>
      </c>
      <c r="C148" s="50">
        <v>424</v>
      </c>
      <c r="D148" s="50" t="s">
        <v>244</v>
      </c>
      <c r="E148" s="50" t="s">
        <v>68</v>
      </c>
      <c r="F148" s="50" t="s">
        <v>73</v>
      </c>
      <c r="G148" s="50" t="s">
        <v>386</v>
      </c>
      <c r="H148" s="50" t="s">
        <v>386</v>
      </c>
      <c r="I148" s="50" t="s">
        <v>386</v>
      </c>
      <c r="J148" s="55">
        <v>-6188</v>
      </c>
      <c r="K148" s="60">
        <f>_xlfn.XLOOKUP(InvoiceTable[[#This Row],[Document no.]],PaymentTable[Document no.],PaymentTable[Amount],0)</f>
        <v>6188</v>
      </c>
      <c r="L148" s="60">
        <f>InvoiceTable[[#This Row],[Amount]]+InvoiceTable[[#This Row],[Amount Paid]]</f>
        <v>0</v>
      </c>
    </row>
    <row r="149" spans="1:12" x14ac:dyDescent="0.45">
      <c r="A149" s="49">
        <v>5</v>
      </c>
      <c r="B149" s="50">
        <v>1066</v>
      </c>
      <c r="C149" s="50">
        <v>427</v>
      </c>
      <c r="D149" s="50" t="s">
        <v>245</v>
      </c>
      <c r="E149" s="50" t="s">
        <v>68</v>
      </c>
      <c r="F149" s="50" t="s">
        <v>73</v>
      </c>
      <c r="G149" s="50" t="s">
        <v>387</v>
      </c>
      <c r="H149" s="50" t="s">
        <v>387</v>
      </c>
      <c r="I149" s="50" t="s">
        <v>387</v>
      </c>
      <c r="J149" s="55">
        <v>-487.5</v>
      </c>
      <c r="K149" s="60">
        <f>_xlfn.XLOOKUP(InvoiceTable[[#This Row],[Document no.]],PaymentTable[Document no.],PaymentTable[Amount],0)</f>
        <v>487.5</v>
      </c>
      <c r="L149" s="60">
        <f>InvoiceTable[[#This Row],[Amount]]+InvoiceTable[[#This Row],[Amount Paid]]</f>
        <v>0</v>
      </c>
    </row>
    <row r="150" spans="1:12" x14ac:dyDescent="0.45">
      <c r="A150" s="49">
        <v>6</v>
      </c>
      <c r="B150" s="50">
        <v>1074</v>
      </c>
      <c r="C150" s="50">
        <v>430</v>
      </c>
      <c r="D150" s="50" t="s">
        <v>246</v>
      </c>
      <c r="E150" s="50" t="s">
        <v>66</v>
      </c>
      <c r="F150" s="50" t="s">
        <v>71</v>
      </c>
      <c r="G150" s="50" t="s">
        <v>387</v>
      </c>
      <c r="H150" s="50" t="s">
        <v>387</v>
      </c>
      <c r="I150" s="50" t="s">
        <v>387</v>
      </c>
      <c r="J150" s="55">
        <v>-576.6</v>
      </c>
      <c r="K150" s="60">
        <f>_xlfn.XLOOKUP(InvoiceTable[[#This Row],[Document no.]],PaymentTable[Document no.],PaymentTable[Amount],0)</f>
        <v>576.6</v>
      </c>
      <c r="L150" s="60">
        <f>InvoiceTable[[#This Row],[Amount]]+InvoiceTable[[#This Row],[Amount Paid]]</f>
        <v>0</v>
      </c>
    </row>
    <row r="151" spans="1:12" x14ac:dyDescent="0.45">
      <c r="A151" s="49">
        <v>6</v>
      </c>
      <c r="B151" s="50">
        <v>1082</v>
      </c>
      <c r="C151" s="50">
        <v>433</v>
      </c>
      <c r="D151" s="50" t="s">
        <v>247</v>
      </c>
      <c r="E151" s="50" t="s">
        <v>66</v>
      </c>
      <c r="F151" s="50" t="s">
        <v>71</v>
      </c>
      <c r="G151" s="50" t="s">
        <v>388</v>
      </c>
      <c r="H151" s="50" t="s">
        <v>388</v>
      </c>
      <c r="I151" s="50" t="s">
        <v>388</v>
      </c>
      <c r="J151" s="55">
        <v>-2195</v>
      </c>
      <c r="K151" s="60">
        <f>_xlfn.XLOOKUP(InvoiceTable[[#This Row],[Document no.]],PaymentTable[Document no.],PaymentTable[Amount],0)</f>
        <v>2195</v>
      </c>
      <c r="L151" s="60">
        <f>InvoiceTable[[#This Row],[Amount]]+InvoiceTable[[#This Row],[Amount Paid]]</f>
        <v>0</v>
      </c>
    </row>
    <row r="152" spans="1:12" x14ac:dyDescent="0.45">
      <c r="A152" s="49">
        <v>4</v>
      </c>
      <c r="B152" s="50">
        <v>1091</v>
      </c>
      <c r="C152" s="50">
        <v>436</v>
      </c>
      <c r="D152" s="50" t="s">
        <v>248</v>
      </c>
      <c r="E152" s="50" t="s">
        <v>65</v>
      </c>
      <c r="F152" s="50" t="s">
        <v>70</v>
      </c>
      <c r="G152" s="50" t="s">
        <v>389</v>
      </c>
      <c r="H152" s="50" t="s">
        <v>389</v>
      </c>
      <c r="I152" s="50" t="s">
        <v>389</v>
      </c>
      <c r="J152" s="55">
        <v>-1089.8800000000001</v>
      </c>
      <c r="K152" s="60">
        <f>_xlfn.XLOOKUP(InvoiceTable[[#This Row],[Document no.]],PaymentTable[Document no.],PaymentTable[Amount],0)</f>
        <v>1089.8800000000001</v>
      </c>
      <c r="L152" s="60">
        <f>InvoiceTable[[#This Row],[Amount]]+InvoiceTable[[#This Row],[Amount Paid]]</f>
        <v>0</v>
      </c>
    </row>
    <row r="153" spans="1:12" x14ac:dyDescent="0.45">
      <c r="A153" s="49">
        <v>5</v>
      </c>
      <c r="B153" s="50">
        <v>1098</v>
      </c>
      <c r="C153" s="50">
        <v>439</v>
      </c>
      <c r="D153" s="50" t="s">
        <v>249</v>
      </c>
      <c r="E153" s="50" t="s">
        <v>68</v>
      </c>
      <c r="F153" s="50" t="s">
        <v>73</v>
      </c>
      <c r="G153" s="50" t="s">
        <v>389</v>
      </c>
      <c r="H153" s="50" t="s">
        <v>389</v>
      </c>
      <c r="I153" s="50" t="s">
        <v>389</v>
      </c>
      <c r="J153" s="55">
        <v>-1640</v>
      </c>
      <c r="K153" s="60">
        <f>_xlfn.XLOOKUP(InvoiceTable[[#This Row],[Document no.]],PaymentTable[Document no.],PaymentTable[Amount],0)</f>
        <v>1640</v>
      </c>
      <c r="L153" s="60">
        <f>InvoiceTable[[#This Row],[Amount]]+InvoiceTable[[#This Row],[Amount Paid]]</f>
        <v>0</v>
      </c>
    </row>
    <row r="154" spans="1:12" x14ac:dyDescent="0.45">
      <c r="A154" s="49">
        <v>6</v>
      </c>
      <c r="B154" s="50">
        <v>1106</v>
      </c>
      <c r="C154" s="50">
        <v>442</v>
      </c>
      <c r="D154" s="50" t="s">
        <v>250</v>
      </c>
      <c r="E154" s="50" t="s">
        <v>66</v>
      </c>
      <c r="F154" s="50" t="s">
        <v>71</v>
      </c>
      <c r="G154" s="50" t="s">
        <v>390</v>
      </c>
      <c r="H154" s="50" t="s">
        <v>390</v>
      </c>
      <c r="I154" s="50" t="s">
        <v>390</v>
      </c>
      <c r="J154" s="55">
        <v>-480.5</v>
      </c>
      <c r="K154" s="60">
        <f>_xlfn.XLOOKUP(InvoiceTable[[#This Row],[Document no.]],PaymentTable[Document no.],PaymentTable[Amount],0)</f>
        <v>480.5</v>
      </c>
      <c r="L154" s="60">
        <f>InvoiceTable[[#This Row],[Amount]]+InvoiceTable[[#This Row],[Amount Paid]]</f>
        <v>0</v>
      </c>
    </row>
    <row r="155" spans="1:12" x14ac:dyDescent="0.45">
      <c r="A155" s="49">
        <v>4</v>
      </c>
      <c r="B155" s="50">
        <v>1115</v>
      </c>
      <c r="C155" s="50">
        <v>445</v>
      </c>
      <c r="D155" s="50" t="s">
        <v>251</v>
      </c>
      <c r="E155" s="50" t="s">
        <v>67</v>
      </c>
      <c r="F155" s="50" t="s">
        <v>72</v>
      </c>
      <c r="G155" s="50" t="s">
        <v>391</v>
      </c>
      <c r="H155" s="50" t="s">
        <v>391</v>
      </c>
      <c r="I155" s="50" t="s">
        <v>391</v>
      </c>
      <c r="J155" s="55">
        <v>-1213.5</v>
      </c>
      <c r="K155" s="60">
        <f>_xlfn.XLOOKUP(InvoiceTable[[#This Row],[Document no.]],PaymentTable[Document no.],PaymentTable[Amount],0)</f>
        <v>1213.5</v>
      </c>
      <c r="L155" s="60">
        <f>InvoiceTable[[#This Row],[Amount]]+InvoiceTable[[#This Row],[Amount Paid]]</f>
        <v>0</v>
      </c>
    </row>
    <row r="156" spans="1:12" x14ac:dyDescent="0.45">
      <c r="A156" s="49">
        <v>4</v>
      </c>
      <c r="B156" s="50">
        <v>1122</v>
      </c>
      <c r="C156" s="50">
        <v>448</v>
      </c>
      <c r="D156" s="50" t="s">
        <v>252</v>
      </c>
      <c r="E156" s="50" t="s">
        <v>65</v>
      </c>
      <c r="F156" s="50" t="s">
        <v>70</v>
      </c>
      <c r="G156" s="50" t="s">
        <v>391</v>
      </c>
      <c r="H156" s="50" t="s">
        <v>391</v>
      </c>
      <c r="I156" s="50" t="s">
        <v>391</v>
      </c>
      <c r="J156" s="55">
        <v>-720.75</v>
      </c>
      <c r="K156" s="60">
        <f>_xlfn.XLOOKUP(InvoiceTable[[#This Row],[Document no.]],PaymentTable[Document no.],PaymentTable[Amount],0)</f>
        <v>720.75</v>
      </c>
      <c r="L156" s="60">
        <f>InvoiceTable[[#This Row],[Amount]]+InvoiceTable[[#This Row],[Amount Paid]]</f>
        <v>0</v>
      </c>
    </row>
    <row r="157" spans="1:12" x14ac:dyDescent="0.45">
      <c r="A157" s="49">
        <v>3</v>
      </c>
      <c r="B157" s="50">
        <v>1128</v>
      </c>
      <c r="C157" s="50">
        <v>451</v>
      </c>
      <c r="D157" s="50" t="s">
        <v>253</v>
      </c>
      <c r="E157" s="50" t="s">
        <v>69</v>
      </c>
      <c r="F157" s="50" t="s">
        <v>74</v>
      </c>
      <c r="G157" s="50" t="s">
        <v>392</v>
      </c>
      <c r="H157" s="50" t="s">
        <v>392</v>
      </c>
      <c r="I157" s="50" t="s">
        <v>392</v>
      </c>
      <c r="J157" s="55">
        <v>-682.5</v>
      </c>
      <c r="K157" s="60">
        <f>_xlfn.XLOOKUP(InvoiceTable[[#This Row],[Document no.]],PaymentTable[Document no.],PaymentTable[Amount],0)</f>
        <v>682.5</v>
      </c>
      <c r="L157" s="60">
        <f>InvoiceTable[[#This Row],[Amount]]+InvoiceTable[[#This Row],[Amount Paid]]</f>
        <v>0</v>
      </c>
    </row>
    <row r="158" spans="1:12" x14ac:dyDescent="0.45">
      <c r="A158" s="49">
        <v>4</v>
      </c>
      <c r="B158" s="50">
        <v>1135</v>
      </c>
      <c r="C158" s="50">
        <v>454</v>
      </c>
      <c r="D158" s="50" t="s">
        <v>254</v>
      </c>
      <c r="E158" s="50" t="s">
        <v>67</v>
      </c>
      <c r="F158" s="50" t="s">
        <v>72</v>
      </c>
      <c r="G158" s="50" t="s">
        <v>393</v>
      </c>
      <c r="H158" s="50" t="s">
        <v>393</v>
      </c>
      <c r="I158" s="50" t="s">
        <v>393</v>
      </c>
      <c r="J158" s="55">
        <v>-5066</v>
      </c>
      <c r="K158" s="60">
        <f>_xlfn.XLOOKUP(InvoiceTable[[#This Row],[Document no.]],PaymentTable[Document no.],PaymentTable[Amount],0)</f>
        <v>5066</v>
      </c>
      <c r="L158" s="60">
        <f>InvoiceTable[[#This Row],[Amount]]+InvoiceTable[[#This Row],[Amount Paid]]</f>
        <v>0</v>
      </c>
    </row>
    <row r="159" spans="1:12" x14ac:dyDescent="0.45">
      <c r="A159" s="49">
        <v>6</v>
      </c>
      <c r="B159" s="50">
        <v>1143</v>
      </c>
      <c r="C159" s="50">
        <v>457</v>
      </c>
      <c r="D159" s="50" t="s">
        <v>255</v>
      </c>
      <c r="E159" s="50" t="s">
        <v>66</v>
      </c>
      <c r="F159" s="50" t="s">
        <v>71</v>
      </c>
      <c r="G159" s="50" t="s">
        <v>394</v>
      </c>
      <c r="H159" s="50" t="s">
        <v>394</v>
      </c>
      <c r="I159" s="50" t="s">
        <v>394</v>
      </c>
      <c r="J159" s="55">
        <v>-250.2</v>
      </c>
      <c r="K159" s="60">
        <f>_xlfn.XLOOKUP(InvoiceTable[[#This Row],[Document no.]],PaymentTable[Document no.],PaymentTable[Amount],0)</f>
        <v>250.2</v>
      </c>
      <c r="L159" s="60">
        <f>InvoiceTable[[#This Row],[Amount]]+InvoiceTable[[#This Row],[Amount Paid]]</f>
        <v>0</v>
      </c>
    </row>
    <row r="160" spans="1:12" x14ac:dyDescent="0.45">
      <c r="A160" s="49">
        <v>4</v>
      </c>
      <c r="B160" s="50">
        <v>1150</v>
      </c>
      <c r="C160" s="50">
        <v>460</v>
      </c>
      <c r="D160" s="50" t="s">
        <v>256</v>
      </c>
      <c r="E160" s="50" t="s">
        <v>65</v>
      </c>
      <c r="F160" s="50" t="s">
        <v>70</v>
      </c>
      <c r="G160" s="50" t="s">
        <v>394</v>
      </c>
      <c r="H160" s="50" t="s">
        <v>394</v>
      </c>
      <c r="I160" s="50" t="s">
        <v>394</v>
      </c>
      <c r="J160" s="55">
        <v>-731.25</v>
      </c>
      <c r="K160" s="60">
        <f>_xlfn.XLOOKUP(InvoiceTable[[#This Row],[Document no.]],PaymentTable[Document no.],PaymentTable[Amount],0)</f>
        <v>731.25</v>
      </c>
      <c r="L160" s="60">
        <f>InvoiceTable[[#This Row],[Amount]]+InvoiceTable[[#This Row],[Amount Paid]]</f>
        <v>0</v>
      </c>
    </row>
    <row r="161" spans="1:12" x14ac:dyDescent="0.45">
      <c r="A161" s="49">
        <v>5</v>
      </c>
      <c r="B161" s="50">
        <v>1157</v>
      </c>
      <c r="C161" s="50">
        <v>463</v>
      </c>
      <c r="D161" s="50" t="s">
        <v>257</v>
      </c>
      <c r="E161" s="50" t="s">
        <v>68</v>
      </c>
      <c r="F161" s="50" t="s">
        <v>73</v>
      </c>
      <c r="G161" s="50" t="s">
        <v>394</v>
      </c>
      <c r="H161" s="50" t="s">
        <v>394</v>
      </c>
      <c r="I161" s="50" t="s">
        <v>394</v>
      </c>
      <c r="J161" s="55">
        <v>-5304</v>
      </c>
      <c r="K161" s="60">
        <f>_xlfn.XLOOKUP(InvoiceTable[[#This Row],[Document no.]],PaymentTable[Document no.],PaymentTable[Amount],0)</f>
        <v>5304</v>
      </c>
      <c r="L161" s="60">
        <f>InvoiceTable[[#This Row],[Amount]]+InvoiceTable[[#This Row],[Amount Paid]]</f>
        <v>0</v>
      </c>
    </row>
    <row r="162" spans="1:12" x14ac:dyDescent="0.45">
      <c r="A162" s="49">
        <v>5</v>
      </c>
      <c r="B162" s="50">
        <v>1164</v>
      </c>
      <c r="C162" s="50">
        <v>466</v>
      </c>
      <c r="D162" s="50" t="s">
        <v>258</v>
      </c>
      <c r="E162" s="50" t="s">
        <v>68</v>
      </c>
      <c r="F162" s="50" t="s">
        <v>73</v>
      </c>
      <c r="G162" s="50" t="s">
        <v>395</v>
      </c>
      <c r="H162" s="50" t="s">
        <v>395</v>
      </c>
      <c r="I162" s="50" t="s">
        <v>395</v>
      </c>
      <c r="J162" s="55">
        <v>-487.5</v>
      </c>
      <c r="K162" s="60">
        <f>_xlfn.XLOOKUP(InvoiceTable[[#This Row],[Document no.]],PaymentTable[Document no.],PaymentTable[Amount],0)</f>
        <v>487.5</v>
      </c>
      <c r="L162" s="60">
        <f>InvoiceTable[[#This Row],[Amount]]+InvoiceTable[[#This Row],[Amount Paid]]</f>
        <v>0</v>
      </c>
    </row>
    <row r="163" spans="1:12" x14ac:dyDescent="0.45">
      <c r="A163" s="49">
        <v>6</v>
      </c>
      <c r="B163" s="50">
        <v>1174</v>
      </c>
      <c r="C163" s="50">
        <v>469</v>
      </c>
      <c r="D163" s="50" t="s">
        <v>259</v>
      </c>
      <c r="E163" s="50" t="s">
        <v>66</v>
      </c>
      <c r="F163" s="50" t="s">
        <v>71</v>
      </c>
      <c r="G163" s="50" t="s">
        <v>396</v>
      </c>
      <c r="H163" s="50" t="s">
        <v>396</v>
      </c>
      <c r="I163" s="50" t="s">
        <v>396</v>
      </c>
      <c r="J163" s="55">
        <v>-1797.5</v>
      </c>
      <c r="K163" s="60">
        <f>_xlfn.XLOOKUP(InvoiceTable[[#This Row],[Document no.]],PaymentTable[Document no.],PaymentTable[Amount],0)</f>
        <v>1797.5</v>
      </c>
      <c r="L163" s="60">
        <f>InvoiceTable[[#This Row],[Amount]]+InvoiceTable[[#This Row],[Amount Paid]]</f>
        <v>0</v>
      </c>
    </row>
    <row r="164" spans="1:12" x14ac:dyDescent="0.45">
      <c r="A164" s="49">
        <v>4</v>
      </c>
      <c r="B164" s="50">
        <v>1181</v>
      </c>
      <c r="C164" s="50">
        <v>472</v>
      </c>
      <c r="D164" s="50" t="s">
        <v>260</v>
      </c>
      <c r="E164" s="50" t="s">
        <v>65</v>
      </c>
      <c r="F164" s="50" t="s">
        <v>70</v>
      </c>
      <c r="G164" s="50" t="s">
        <v>397</v>
      </c>
      <c r="H164" s="50" t="s">
        <v>397</v>
      </c>
      <c r="I164" s="50" t="s">
        <v>397</v>
      </c>
      <c r="J164" s="55">
        <v>-360.38</v>
      </c>
      <c r="K164" s="60">
        <f>_xlfn.XLOOKUP(InvoiceTable[[#This Row],[Document no.]],PaymentTable[Document no.],PaymentTable[Amount],0)</f>
        <v>360.38</v>
      </c>
      <c r="L164" s="60">
        <f>InvoiceTable[[#This Row],[Amount]]+InvoiceTable[[#This Row],[Amount Paid]]</f>
        <v>0</v>
      </c>
    </row>
    <row r="165" spans="1:12" x14ac:dyDescent="0.45">
      <c r="A165" s="49">
        <v>5</v>
      </c>
      <c r="B165" s="50">
        <v>1188</v>
      </c>
      <c r="C165" s="50">
        <v>475</v>
      </c>
      <c r="D165" s="50" t="s">
        <v>261</v>
      </c>
      <c r="E165" s="50" t="s">
        <v>68</v>
      </c>
      <c r="F165" s="50" t="s">
        <v>73</v>
      </c>
      <c r="G165" s="50" t="s">
        <v>397</v>
      </c>
      <c r="H165" s="50" t="s">
        <v>397</v>
      </c>
      <c r="I165" s="50" t="s">
        <v>397</v>
      </c>
      <c r="J165" s="55">
        <v>-820</v>
      </c>
      <c r="K165" s="60">
        <f>_xlfn.XLOOKUP(InvoiceTable[[#This Row],[Document no.]],PaymentTable[Document no.],PaymentTable[Amount],0)</f>
        <v>820</v>
      </c>
      <c r="L165" s="60">
        <f>InvoiceTable[[#This Row],[Amount]]+InvoiceTable[[#This Row],[Amount Paid]]</f>
        <v>0</v>
      </c>
    </row>
    <row r="166" spans="1:12" x14ac:dyDescent="0.45">
      <c r="A166" s="49">
        <v>6</v>
      </c>
      <c r="B166" s="50">
        <v>1196</v>
      </c>
      <c r="C166" s="50">
        <v>478</v>
      </c>
      <c r="D166" s="50" t="s">
        <v>262</v>
      </c>
      <c r="E166" s="50" t="s">
        <v>66</v>
      </c>
      <c r="F166" s="50" t="s">
        <v>71</v>
      </c>
      <c r="G166" s="50" t="s">
        <v>398</v>
      </c>
      <c r="H166" s="50" t="s">
        <v>398</v>
      </c>
      <c r="I166" s="50" t="s">
        <v>398</v>
      </c>
      <c r="J166" s="55">
        <v>-288.3</v>
      </c>
      <c r="K166" s="60">
        <f>_xlfn.XLOOKUP(InvoiceTable[[#This Row],[Document no.]],PaymentTable[Document no.],PaymentTable[Amount],0)</f>
        <v>288.3</v>
      </c>
      <c r="L166" s="60">
        <f>InvoiceTable[[#This Row],[Amount]]+InvoiceTable[[#This Row],[Amount Paid]]</f>
        <v>0</v>
      </c>
    </row>
    <row r="167" spans="1:12" x14ac:dyDescent="0.45">
      <c r="A167" s="49">
        <v>5</v>
      </c>
      <c r="B167" s="50">
        <v>1203</v>
      </c>
      <c r="C167" s="50">
        <v>481</v>
      </c>
      <c r="D167" s="50" t="s">
        <v>263</v>
      </c>
      <c r="E167" s="50" t="s">
        <v>68</v>
      </c>
      <c r="F167" s="50" t="s">
        <v>73</v>
      </c>
      <c r="G167" s="50" t="s">
        <v>398</v>
      </c>
      <c r="H167" s="50" t="s">
        <v>398</v>
      </c>
      <c r="I167" s="50" t="s">
        <v>398</v>
      </c>
      <c r="J167" s="55">
        <v>-365.63</v>
      </c>
      <c r="K167" s="60">
        <f>_xlfn.XLOOKUP(InvoiceTable[[#This Row],[Document no.]],PaymentTable[Document no.],PaymentTable[Amount],0)</f>
        <v>365.63</v>
      </c>
      <c r="L167" s="60">
        <f>InvoiceTable[[#This Row],[Amount]]+InvoiceTable[[#This Row],[Amount Paid]]</f>
        <v>0</v>
      </c>
    </row>
    <row r="168" spans="1:12" x14ac:dyDescent="0.45">
      <c r="A168" s="49">
        <v>4</v>
      </c>
      <c r="B168" s="50">
        <v>1210</v>
      </c>
      <c r="C168" s="50">
        <v>484</v>
      </c>
      <c r="D168" s="50" t="s">
        <v>264</v>
      </c>
      <c r="E168" s="50" t="s">
        <v>65</v>
      </c>
      <c r="F168" s="50" t="s">
        <v>70</v>
      </c>
      <c r="G168" s="50" t="s">
        <v>399</v>
      </c>
      <c r="H168" s="50" t="s">
        <v>399</v>
      </c>
      <c r="I168" s="50" t="s">
        <v>399</v>
      </c>
      <c r="J168" s="55">
        <v>-480.5</v>
      </c>
      <c r="K168" s="60">
        <f>_xlfn.XLOOKUP(InvoiceTable[[#This Row],[Document no.]],PaymentTable[Document no.],PaymentTable[Amount],0)</f>
        <v>480.5</v>
      </c>
      <c r="L168" s="60">
        <f>InvoiceTable[[#This Row],[Amount]]+InvoiceTable[[#This Row],[Amount Paid]]</f>
        <v>0</v>
      </c>
    </row>
    <row r="169" spans="1:12" x14ac:dyDescent="0.45">
      <c r="A169" s="49">
        <v>4</v>
      </c>
      <c r="B169" s="50">
        <v>1217</v>
      </c>
      <c r="C169" s="50">
        <v>487</v>
      </c>
      <c r="D169" s="50" t="s">
        <v>265</v>
      </c>
      <c r="E169" s="50" t="s">
        <v>67</v>
      </c>
      <c r="F169" s="50" t="s">
        <v>72</v>
      </c>
      <c r="G169" s="50" t="s">
        <v>400</v>
      </c>
      <c r="H169" s="50" t="s">
        <v>400</v>
      </c>
      <c r="I169" s="50" t="s">
        <v>400</v>
      </c>
      <c r="J169" s="55">
        <v>-365.63</v>
      </c>
      <c r="K169" s="60">
        <f>_xlfn.XLOOKUP(InvoiceTable[[#This Row],[Document no.]],PaymentTable[Document no.],PaymentTable[Amount],0)</f>
        <v>365.63</v>
      </c>
      <c r="L169" s="60">
        <f>InvoiceTable[[#This Row],[Amount]]+InvoiceTable[[#This Row],[Amount Paid]]</f>
        <v>0</v>
      </c>
    </row>
    <row r="170" spans="1:12" x14ac:dyDescent="0.45">
      <c r="A170" s="49">
        <v>3</v>
      </c>
      <c r="B170" s="50">
        <v>1223</v>
      </c>
      <c r="C170" s="50">
        <v>490</v>
      </c>
      <c r="D170" s="50" t="s">
        <v>266</v>
      </c>
      <c r="E170" s="50" t="s">
        <v>69</v>
      </c>
      <c r="F170" s="50" t="s">
        <v>74</v>
      </c>
      <c r="G170" s="50" t="s">
        <v>400</v>
      </c>
      <c r="H170" s="50" t="s">
        <v>400</v>
      </c>
      <c r="I170" s="50" t="s">
        <v>400</v>
      </c>
      <c r="J170" s="55">
        <v>-487.5</v>
      </c>
      <c r="K170" s="60">
        <f>_xlfn.XLOOKUP(InvoiceTable[[#This Row],[Document no.]],PaymentTable[Document no.],PaymentTable[Amount],0)</f>
        <v>487.5</v>
      </c>
      <c r="L170" s="60">
        <f>InvoiceTable[[#This Row],[Amount]]+InvoiceTable[[#This Row],[Amount Paid]]</f>
        <v>0</v>
      </c>
    </row>
    <row r="171" spans="1:12" x14ac:dyDescent="0.45">
      <c r="A171" s="49">
        <v>4</v>
      </c>
      <c r="B171" s="50">
        <v>1232</v>
      </c>
      <c r="C171" s="50">
        <v>493</v>
      </c>
      <c r="D171" s="50" t="s">
        <v>267</v>
      </c>
      <c r="E171" s="50" t="s">
        <v>67</v>
      </c>
      <c r="F171" s="50" t="s">
        <v>72</v>
      </c>
      <c r="G171" s="50" t="s">
        <v>401</v>
      </c>
      <c r="H171" s="50" t="s">
        <v>401</v>
      </c>
      <c r="I171" s="50" t="s">
        <v>401</v>
      </c>
      <c r="J171" s="55">
        <v>-4039.75</v>
      </c>
      <c r="K171" s="60">
        <f>_xlfn.XLOOKUP(InvoiceTable[[#This Row],[Document no.]],PaymentTable[Document no.],PaymentTable[Amount],0)</f>
        <v>4039.75</v>
      </c>
      <c r="L171" s="60">
        <f>InvoiceTable[[#This Row],[Amount]]+InvoiceTable[[#This Row],[Amount Paid]]</f>
        <v>0</v>
      </c>
    </row>
    <row r="172" spans="1:12" x14ac:dyDescent="0.45">
      <c r="A172" s="49">
        <v>6</v>
      </c>
      <c r="B172" s="50">
        <v>1240</v>
      </c>
      <c r="C172" s="50">
        <v>496</v>
      </c>
      <c r="D172" s="50" t="s">
        <v>268</v>
      </c>
      <c r="E172" s="50" t="s">
        <v>66</v>
      </c>
      <c r="F172" s="50" t="s">
        <v>71</v>
      </c>
      <c r="G172" s="50" t="s">
        <v>401</v>
      </c>
      <c r="H172" s="50" t="s">
        <v>401</v>
      </c>
      <c r="I172" s="50" t="s">
        <v>401</v>
      </c>
      <c r="J172" s="55">
        <v>-288.3</v>
      </c>
      <c r="K172" s="60">
        <f>_xlfn.XLOOKUP(InvoiceTable[[#This Row],[Document no.]],PaymentTable[Document no.],PaymentTable[Amount],0)</f>
        <v>288.3</v>
      </c>
      <c r="L172" s="60">
        <f>InvoiceTable[[#This Row],[Amount]]+InvoiceTable[[#This Row],[Amount Paid]]</f>
        <v>0</v>
      </c>
    </row>
    <row r="173" spans="1:12" x14ac:dyDescent="0.45">
      <c r="A173" s="49">
        <v>4</v>
      </c>
      <c r="B173" s="50">
        <v>1247</v>
      </c>
      <c r="C173" s="50">
        <v>499</v>
      </c>
      <c r="D173" s="50" t="s">
        <v>269</v>
      </c>
      <c r="E173" s="50" t="s">
        <v>65</v>
      </c>
      <c r="F173" s="50" t="s">
        <v>70</v>
      </c>
      <c r="G173" s="50" t="s">
        <v>402</v>
      </c>
      <c r="H173" s="50" t="s">
        <v>402</v>
      </c>
      <c r="I173" s="50" t="s">
        <v>402</v>
      </c>
      <c r="J173" s="55">
        <v>-487.5</v>
      </c>
      <c r="K173" s="60">
        <f>_xlfn.XLOOKUP(InvoiceTable[[#This Row],[Document no.]],PaymentTable[Document no.],PaymentTable[Amount],0)</f>
        <v>487.5</v>
      </c>
      <c r="L173" s="60">
        <f>InvoiceTable[[#This Row],[Amount]]+InvoiceTable[[#This Row],[Amount Paid]]</f>
        <v>0</v>
      </c>
    </row>
    <row r="174" spans="1:12" x14ac:dyDescent="0.45">
      <c r="A174" s="49">
        <v>6</v>
      </c>
      <c r="B174" s="50">
        <v>1255</v>
      </c>
      <c r="C174" s="50">
        <v>502</v>
      </c>
      <c r="D174" s="50" t="s">
        <v>270</v>
      </c>
      <c r="E174" s="50" t="s">
        <v>66</v>
      </c>
      <c r="F174" s="50" t="s">
        <v>71</v>
      </c>
      <c r="G174" s="50" t="s">
        <v>403</v>
      </c>
      <c r="H174" s="50" t="s">
        <v>403</v>
      </c>
      <c r="I174" s="50" t="s">
        <v>403</v>
      </c>
      <c r="J174" s="55">
        <v>-166.8</v>
      </c>
      <c r="K174" s="60">
        <f>_xlfn.XLOOKUP(InvoiceTable[[#This Row],[Document no.]],PaymentTable[Document no.],PaymentTable[Amount],0)</f>
        <v>166.8</v>
      </c>
      <c r="L174" s="60">
        <f>InvoiceTable[[#This Row],[Amount]]+InvoiceTable[[#This Row],[Amount Paid]]</f>
        <v>0</v>
      </c>
    </row>
    <row r="175" spans="1:12" x14ac:dyDescent="0.45">
      <c r="A175" s="49">
        <v>4</v>
      </c>
      <c r="B175" s="50">
        <v>1262</v>
      </c>
      <c r="C175" s="50">
        <v>505</v>
      </c>
      <c r="D175" s="50" t="s">
        <v>271</v>
      </c>
      <c r="E175" s="50" t="s">
        <v>67</v>
      </c>
      <c r="F175" s="50" t="s">
        <v>72</v>
      </c>
      <c r="G175" s="50" t="s">
        <v>403</v>
      </c>
      <c r="H175" s="50" t="s">
        <v>403</v>
      </c>
      <c r="I175" s="50" t="s">
        <v>403</v>
      </c>
      <c r="J175" s="55">
        <v>-3536</v>
      </c>
      <c r="K175" s="60">
        <f>_xlfn.XLOOKUP(InvoiceTable[[#This Row],[Document no.]],PaymentTable[Document no.],PaymentTable[Amount],0)</f>
        <v>3536</v>
      </c>
      <c r="L175" s="60">
        <f>InvoiceTable[[#This Row],[Amount]]+InvoiceTable[[#This Row],[Amount Paid]]</f>
        <v>0</v>
      </c>
    </row>
    <row r="176" spans="1:12" x14ac:dyDescent="0.45">
      <c r="A176" s="49">
        <v>5</v>
      </c>
      <c r="B176" s="50">
        <v>1269</v>
      </c>
      <c r="C176" s="50">
        <v>508</v>
      </c>
      <c r="D176" s="50" t="s">
        <v>272</v>
      </c>
      <c r="E176" s="50" t="s">
        <v>68</v>
      </c>
      <c r="F176" s="50" t="s">
        <v>73</v>
      </c>
      <c r="G176" s="50" t="s">
        <v>404</v>
      </c>
      <c r="H176" s="50" t="s">
        <v>404</v>
      </c>
      <c r="I176" s="50" t="s">
        <v>404</v>
      </c>
      <c r="J176" s="55">
        <v>-243.75</v>
      </c>
      <c r="K176" s="60">
        <f>_xlfn.XLOOKUP(InvoiceTable[[#This Row],[Document no.]],PaymentTable[Document no.],PaymentTable[Amount],0)</f>
        <v>243.75</v>
      </c>
      <c r="L176" s="60">
        <f>InvoiceTable[[#This Row],[Amount]]+InvoiceTable[[#This Row],[Amount Paid]]</f>
        <v>0</v>
      </c>
    </row>
    <row r="177" spans="1:12" x14ac:dyDescent="0.45">
      <c r="A177" s="49">
        <v>6</v>
      </c>
      <c r="B177" s="50">
        <v>1277</v>
      </c>
      <c r="C177" s="50">
        <v>511</v>
      </c>
      <c r="D177" s="50" t="s">
        <v>273</v>
      </c>
      <c r="E177" s="50" t="s">
        <v>66</v>
      </c>
      <c r="F177" s="50" t="s">
        <v>71</v>
      </c>
      <c r="G177" s="50" t="s">
        <v>405</v>
      </c>
      <c r="H177" s="50" t="s">
        <v>405</v>
      </c>
      <c r="I177" s="50" t="s">
        <v>405</v>
      </c>
      <c r="J177" s="55">
        <v>-439</v>
      </c>
      <c r="K177" s="60">
        <f>_xlfn.XLOOKUP(InvoiceTable[[#This Row],[Document no.]],PaymentTable[Document no.],PaymentTable[Amount],0)</f>
        <v>439</v>
      </c>
      <c r="L177" s="60">
        <f>InvoiceTable[[#This Row],[Amount]]+InvoiceTable[[#This Row],[Amount Paid]]</f>
        <v>0</v>
      </c>
    </row>
    <row r="178" spans="1:12" x14ac:dyDescent="0.45">
      <c r="A178" s="49">
        <v>4</v>
      </c>
      <c r="B178" s="50">
        <v>1286</v>
      </c>
      <c r="C178" s="50">
        <v>514</v>
      </c>
      <c r="D178" s="50" t="s">
        <v>274</v>
      </c>
      <c r="E178" s="50" t="s">
        <v>65</v>
      </c>
      <c r="F178" s="50" t="s">
        <v>70</v>
      </c>
      <c r="G178" s="50" t="s">
        <v>406</v>
      </c>
      <c r="H178" s="50" t="s">
        <v>406</v>
      </c>
      <c r="I178" s="50" t="s">
        <v>406</v>
      </c>
      <c r="J178" s="55">
        <v>-1210</v>
      </c>
      <c r="K178" s="60">
        <f>_xlfn.XLOOKUP(InvoiceTable[[#This Row],[Document no.]],PaymentTable[Document no.],PaymentTable[Amount],0)</f>
        <v>1210</v>
      </c>
      <c r="L178" s="60">
        <f>InvoiceTable[[#This Row],[Amount]]+InvoiceTable[[#This Row],[Amount Paid]]</f>
        <v>0</v>
      </c>
    </row>
    <row r="179" spans="1:12" x14ac:dyDescent="0.45">
      <c r="A179" s="49">
        <v>5</v>
      </c>
      <c r="B179" s="50">
        <v>1293</v>
      </c>
      <c r="C179" s="50">
        <v>517</v>
      </c>
      <c r="D179" s="50" t="s">
        <v>275</v>
      </c>
      <c r="E179" s="50" t="s">
        <v>68</v>
      </c>
      <c r="F179" s="50" t="s">
        <v>73</v>
      </c>
      <c r="G179" s="50" t="s">
        <v>406</v>
      </c>
      <c r="H179" s="50" t="s">
        <v>406</v>
      </c>
      <c r="I179" s="50" t="s">
        <v>406</v>
      </c>
      <c r="J179" s="55">
        <v>-2460</v>
      </c>
      <c r="K179" s="60">
        <f>_xlfn.XLOOKUP(InvoiceTable[[#This Row],[Document no.]],PaymentTable[Document no.],PaymentTable[Amount],0)</f>
        <v>2460</v>
      </c>
      <c r="L179" s="60">
        <f>InvoiceTable[[#This Row],[Amount]]+InvoiceTable[[#This Row],[Amount Paid]]</f>
        <v>0</v>
      </c>
    </row>
    <row r="180" spans="1:12" x14ac:dyDescent="0.45">
      <c r="A180" s="49">
        <v>6</v>
      </c>
      <c r="B180" s="50">
        <v>1301</v>
      </c>
      <c r="C180" s="50">
        <v>520</v>
      </c>
      <c r="D180" s="50" t="s">
        <v>276</v>
      </c>
      <c r="E180" s="50" t="s">
        <v>66</v>
      </c>
      <c r="F180" s="50" t="s">
        <v>71</v>
      </c>
      <c r="G180" s="50" t="s">
        <v>407</v>
      </c>
      <c r="H180" s="50" t="s">
        <v>407</v>
      </c>
      <c r="I180" s="50" t="s">
        <v>407</v>
      </c>
      <c r="J180" s="55">
        <v>-576.6</v>
      </c>
      <c r="K180" s="60">
        <f>_xlfn.XLOOKUP(InvoiceTable[[#This Row],[Document no.]],PaymentTable[Document no.],PaymentTable[Amount],0)</f>
        <v>576.6</v>
      </c>
      <c r="L180" s="60">
        <f>InvoiceTable[[#This Row],[Amount]]+InvoiceTable[[#This Row],[Amount Paid]]</f>
        <v>0</v>
      </c>
    </row>
    <row r="181" spans="1:12" x14ac:dyDescent="0.45">
      <c r="A181" s="49">
        <v>4</v>
      </c>
      <c r="B181" s="50">
        <v>1308</v>
      </c>
      <c r="C181" s="50">
        <v>523</v>
      </c>
      <c r="D181" s="50" t="s">
        <v>277</v>
      </c>
      <c r="E181" s="50" t="s">
        <v>65</v>
      </c>
      <c r="F181" s="50" t="s">
        <v>70</v>
      </c>
      <c r="G181" s="50" t="s">
        <v>408</v>
      </c>
      <c r="H181" s="50" t="s">
        <v>408</v>
      </c>
      <c r="I181" s="50" t="s">
        <v>408</v>
      </c>
      <c r="J181" s="55">
        <v>-840.88</v>
      </c>
      <c r="K181" s="60">
        <f>_xlfn.XLOOKUP(InvoiceTable[[#This Row],[Document no.]],PaymentTable[Document no.],PaymentTable[Amount],0)</f>
        <v>840.88</v>
      </c>
      <c r="L181" s="60">
        <f>InvoiceTable[[#This Row],[Amount]]+InvoiceTable[[#This Row],[Amount Paid]]</f>
        <v>0</v>
      </c>
    </row>
    <row r="182" spans="1:12" x14ac:dyDescent="0.45">
      <c r="A182" s="49">
        <v>4</v>
      </c>
      <c r="B182" s="50">
        <v>1317</v>
      </c>
      <c r="C182" s="50">
        <v>526</v>
      </c>
      <c r="D182" s="50" t="s">
        <v>278</v>
      </c>
      <c r="E182" s="50" t="s">
        <v>67</v>
      </c>
      <c r="F182" s="50" t="s">
        <v>72</v>
      </c>
      <c r="G182" s="50" t="s">
        <v>409</v>
      </c>
      <c r="H182" s="50" t="s">
        <v>409</v>
      </c>
      <c r="I182" s="50" t="s">
        <v>409</v>
      </c>
      <c r="J182" s="55">
        <v>-1455.5</v>
      </c>
      <c r="K182" s="60">
        <f>_xlfn.XLOOKUP(InvoiceTable[[#This Row],[Document no.]],PaymentTable[Document no.],PaymentTable[Amount],0)</f>
        <v>1455.5</v>
      </c>
      <c r="L182" s="60">
        <f>InvoiceTable[[#This Row],[Amount]]+InvoiceTable[[#This Row],[Amount Paid]]</f>
        <v>0</v>
      </c>
    </row>
    <row r="183" spans="1:12" x14ac:dyDescent="0.45">
      <c r="A183" s="49">
        <v>3</v>
      </c>
      <c r="B183" s="50">
        <v>1323</v>
      </c>
      <c r="C183" s="50">
        <v>529</v>
      </c>
      <c r="D183" s="50" t="s">
        <v>279</v>
      </c>
      <c r="E183" s="50" t="s">
        <v>69</v>
      </c>
      <c r="F183" s="50" t="s">
        <v>74</v>
      </c>
      <c r="G183" s="50" t="s">
        <v>409</v>
      </c>
      <c r="H183" s="50" t="s">
        <v>409</v>
      </c>
      <c r="I183" s="50" t="s">
        <v>409</v>
      </c>
      <c r="J183" s="55">
        <v>-877.5</v>
      </c>
      <c r="K183" s="60">
        <f>_xlfn.XLOOKUP(InvoiceTable[[#This Row],[Document no.]],PaymentTable[Document no.],PaymentTable[Amount],0)</f>
        <v>877.5</v>
      </c>
      <c r="L183" s="60">
        <f>InvoiceTable[[#This Row],[Amount]]+InvoiceTable[[#This Row],[Amount Paid]]</f>
        <v>0</v>
      </c>
    </row>
    <row r="184" spans="1:12" x14ac:dyDescent="0.45">
      <c r="A184" s="49">
        <v>4</v>
      </c>
      <c r="B184" s="50">
        <v>1330</v>
      </c>
      <c r="C184" s="50">
        <v>532</v>
      </c>
      <c r="D184" s="50" t="s">
        <v>280</v>
      </c>
      <c r="E184" s="50" t="s">
        <v>67</v>
      </c>
      <c r="F184" s="50" t="s">
        <v>72</v>
      </c>
      <c r="G184" s="50" t="s">
        <v>410</v>
      </c>
      <c r="H184" s="50" t="s">
        <v>410</v>
      </c>
      <c r="I184" s="50" t="s">
        <v>410</v>
      </c>
      <c r="J184" s="55">
        <v>-6332.5</v>
      </c>
      <c r="K184" s="60">
        <f>_xlfn.XLOOKUP(InvoiceTable[[#This Row],[Document no.]],PaymentTable[Document no.],PaymentTable[Amount],0)</f>
        <v>6332.5</v>
      </c>
      <c r="L184" s="60">
        <f>InvoiceTable[[#This Row],[Amount]]+InvoiceTable[[#This Row],[Amount Paid]]</f>
        <v>0</v>
      </c>
    </row>
    <row r="185" spans="1:12" x14ac:dyDescent="0.45">
      <c r="A185" s="49">
        <v>4</v>
      </c>
      <c r="B185" s="50">
        <v>1337</v>
      </c>
      <c r="C185" s="50">
        <v>535</v>
      </c>
      <c r="D185" s="50" t="s">
        <v>281</v>
      </c>
      <c r="E185" s="50" t="s">
        <v>65</v>
      </c>
      <c r="F185" s="50" t="s">
        <v>70</v>
      </c>
      <c r="G185" s="50" t="s">
        <v>411</v>
      </c>
      <c r="H185" s="50" t="s">
        <v>411</v>
      </c>
      <c r="I185" s="50" t="s">
        <v>411</v>
      </c>
      <c r="J185" s="55">
        <v>-853.13</v>
      </c>
      <c r="K185" s="60">
        <f>_xlfn.XLOOKUP(InvoiceTable[[#This Row],[Document no.]],PaymentTable[Document no.],PaymentTable[Amount],0)</f>
        <v>853.13</v>
      </c>
      <c r="L185" s="60">
        <f>InvoiceTable[[#This Row],[Amount]]+InvoiceTable[[#This Row],[Amount Paid]]</f>
        <v>0</v>
      </c>
    </row>
    <row r="186" spans="1:12" x14ac:dyDescent="0.45">
      <c r="A186" s="49">
        <v>6</v>
      </c>
      <c r="B186" s="50">
        <v>1345</v>
      </c>
      <c r="C186" s="50">
        <v>538</v>
      </c>
      <c r="D186" s="50" t="s">
        <v>282</v>
      </c>
      <c r="E186" s="50" t="s">
        <v>66</v>
      </c>
      <c r="F186" s="50" t="s">
        <v>71</v>
      </c>
      <c r="G186" s="50" t="s">
        <v>412</v>
      </c>
      <c r="H186" s="50" t="s">
        <v>412</v>
      </c>
      <c r="I186" s="50" t="s">
        <v>412</v>
      </c>
      <c r="J186" s="55">
        <v>-305.8</v>
      </c>
      <c r="K186" s="60">
        <f>_xlfn.XLOOKUP(InvoiceTable[[#This Row],[Document no.]],PaymentTable[Document no.],PaymentTable[Amount],0)</f>
        <v>305.8</v>
      </c>
      <c r="L186" s="60">
        <f>InvoiceTable[[#This Row],[Amount]]+InvoiceTable[[#This Row],[Amount Paid]]</f>
        <v>0</v>
      </c>
    </row>
    <row r="187" spans="1:12" x14ac:dyDescent="0.45">
      <c r="A187" s="49">
        <v>5</v>
      </c>
      <c r="B187" s="50">
        <v>1352</v>
      </c>
      <c r="C187" s="50">
        <v>541</v>
      </c>
      <c r="D187" s="50" t="s">
        <v>283</v>
      </c>
      <c r="E187" s="50" t="s">
        <v>68</v>
      </c>
      <c r="F187" s="50" t="s">
        <v>73</v>
      </c>
      <c r="G187" s="50" t="s">
        <v>412</v>
      </c>
      <c r="H187" s="50" t="s">
        <v>412</v>
      </c>
      <c r="I187" s="50" t="s">
        <v>412</v>
      </c>
      <c r="J187" s="55">
        <v>-6188</v>
      </c>
      <c r="K187" s="60">
        <f>_xlfn.XLOOKUP(InvoiceTable[[#This Row],[Document no.]],PaymentTable[Document no.],PaymentTable[Amount],0)</f>
        <v>6188</v>
      </c>
      <c r="L187" s="60">
        <f>InvoiceTable[[#This Row],[Amount]]+InvoiceTable[[#This Row],[Amount Paid]]</f>
        <v>0</v>
      </c>
    </row>
    <row r="188" spans="1:12" x14ac:dyDescent="0.45">
      <c r="A188" s="49">
        <v>5</v>
      </c>
      <c r="B188" s="50">
        <v>1359</v>
      </c>
      <c r="C188" s="50">
        <v>544</v>
      </c>
      <c r="D188" s="50" t="s">
        <v>284</v>
      </c>
      <c r="E188" s="50" t="s">
        <v>68</v>
      </c>
      <c r="F188" s="50" t="s">
        <v>73</v>
      </c>
      <c r="G188" s="50" t="s">
        <v>413</v>
      </c>
      <c r="H188" s="50" t="s">
        <v>413</v>
      </c>
      <c r="I188" s="50" t="s">
        <v>413</v>
      </c>
      <c r="J188" s="55">
        <v>-731.25</v>
      </c>
      <c r="K188" s="60">
        <f>_xlfn.XLOOKUP(InvoiceTable[[#This Row],[Document no.]],PaymentTable[Document no.],PaymentTable[Amount],0)</f>
        <v>731.25</v>
      </c>
      <c r="L188" s="60">
        <f>InvoiceTable[[#This Row],[Amount]]+InvoiceTable[[#This Row],[Amount Paid]]</f>
        <v>0</v>
      </c>
    </row>
    <row r="189" spans="1:12" x14ac:dyDescent="0.45">
      <c r="A189" s="49">
        <v>6</v>
      </c>
      <c r="B189" s="50">
        <v>1367</v>
      </c>
      <c r="C189" s="50">
        <v>547</v>
      </c>
      <c r="D189" s="50" t="s">
        <v>285</v>
      </c>
      <c r="E189" s="50" t="s">
        <v>66</v>
      </c>
      <c r="F189" s="50" t="s">
        <v>71</v>
      </c>
      <c r="G189" s="50" t="s">
        <v>413</v>
      </c>
      <c r="H189" s="50" t="s">
        <v>413</v>
      </c>
      <c r="I189" s="50" t="s">
        <v>413</v>
      </c>
      <c r="J189" s="55">
        <v>-480.5</v>
      </c>
      <c r="K189" s="60">
        <f>_xlfn.XLOOKUP(InvoiceTable[[#This Row],[Document no.]],PaymentTable[Document no.],PaymentTable[Amount],0)</f>
        <v>480.5</v>
      </c>
      <c r="L189" s="60">
        <f>InvoiceTable[[#This Row],[Amount]]+InvoiceTable[[#This Row],[Amount Paid]]</f>
        <v>0</v>
      </c>
    </row>
    <row r="190" spans="1:12" x14ac:dyDescent="0.45">
      <c r="A190" s="49">
        <v>6</v>
      </c>
      <c r="B190" s="50">
        <v>1375</v>
      </c>
      <c r="C190" s="50">
        <v>550</v>
      </c>
      <c r="D190" s="50" t="s">
        <v>286</v>
      </c>
      <c r="E190" s="50" t="s">
        <v>66</v>
      </c>
      <c r="F190" s="50" t="s">
        <v>71</v>
      </c>
      <c r="G190" s="50" t="s">
        <v>414</v>
      </c>
      <c r="H190" s="50" t="s">
        <v>414</v>
      </c>
      <c r="I190" s="50" t="s">
        <v>414</v>
      </c>
      <c r="J190" s="55">
        <v>-1317</v>
      </c>
      <c r="K190" s="60">
        <f>_xlfn.XLOOKUP(InvoiceTable[[#This Row],[Document no.]],PaymentTable[Document no.],PaymentTable[Amount],0)</f>
        <v>1317</v>
      </c>
      <c r="L190" s="60">
        <f>InvoiceTable[[#This Row],[Amount]]+InvoiceTable[[#This Row],[Amount Paid]]</f>
        <v>0</v>
      </c>
    </row>
    <row r="191" spans="1:12" x14ac:dyDescent="0.45">
      <c r="A191" s="49">
        <v>4</v>
      </c>
      <c r="B191" s="50">
        <v>1384</v>
      </c>
      <c r="C191" s="50">
        <v>553</v>
      </c>
      <c r="D191" s="50" t="s">
        <v>287</v>
      </c>
      <c r="E191" s="50" t="s">
        <v>65</v>
      </c>
      <c r="F191" s="50" t="s">
        <v>70</v>
      </c>
      <c r="G191" s="50" t="s">
        <v>415</v>
      </c>
      <c r="H191" s="50" t="s">
        <v>415</v>
      </c>
      <c r="I191" s="50" t="s">
        <v>415</v>
      </c>
      <c r="J191" s="55">
        <v>-1452</v>
      </c>
      <c r="K191" s="60">
        <f>_xlfn.XLOOKUP(InvoiceTable[[#This Row],[Document no.]],PaymentTable[Document no.],PaymentTable[Amount],0)</f>
        <v>1452</v>
      </c>
      <c r="L191" s="60">
        <f>InvoiceTable[[#This Row],[Amount]]+InvoiceTable[[#This Row],[Amount Paid]]</f>
        <v>0</v>
      </c>
    </row>
    <row r="192" spans="1:12" x14ac:dyDescent="0.45">
      <c r="A192" s="49">
        <v>5</v>
      </c>
      <c r="B192" s="50">
        <v>1391</v>
      </c>
      <c r="C192" s="50">
        <v>556</v>
      </c>
      <c r="D192" s="50" t="s">
        <v>288</v>
      </c>
      <c r="E192" s="50" t="s">
        <v>68</v>
      </c>
      <c r="F192" s="50" t="s">
        <v>73</v>
      </c>
      <c r="G192" s="50" t="s">
        <v>415</v>
      </c>
      <c r="H192" s="50" t="s">
        <v>415</v>
      </c>
      <c r="I192" s="50" t="s">
        <v>415</v>
      </c>
      <c r="J192" s="55">
        <v>-2460</v>
      </c>
      <c r="K192" s="60">
        <f>_xlfn.XLOOKUP(InvoiceTable[[#This Row],[Document no.]],PaymentTable[Document no.],PaymentTable[Amount],0)</f>
        <v>2460</v>
      </c>
      <c r="L192" s="60">
        <f>InvoiceTable[[#This Row],[Amount]]+InvoiceTable[[#This Row],[Amount Paid]]</f>
        <v>0</v>
      </c>
    </row>
    <row r="193" spans="1:12" x14ac:dyDescent="0.45">
      <c r="A193" s="49">
        <v>6</v>
      </c>
      <c r="B193" s="50">
        <v>1399</v>
      </c>
      <c r="C193" s="50">
        <v>559</v>
      </c>
      <c r="D193" s="50" t="s">
        <v>289</v>
      </c>
      <c r="E193" s="50" t="s">
        <v>66</v>
      </c>
      <c r="F193" s="50" t="s">
        <v>71</v>
      </c>
      <c r="G193" s="50" t="s">
        <v>416</v>
      </c>
      <c r="H193" s="50" t="s">
        <v>416</v>
      </c>
      <c r="I193" s="50" t="s">
        <v>416</v>
      </c>
      <c r="J193" s="55">
        <v>-672.7</v>
      </c>
      <c r="K193" s="60">
        <f>_xlfn.XLOOKUP(InvoiceTable[[#This Row],[Document no.]],PaymentTable[Document no.],PaymentTable[Amount],0)</f>
        <v>672.7</v>
      </c>
      <c r="L193" s="60">
        <f>InvoiceTable[[#This Row],[Amount]]+InvoiceTable[[#This Row],[Amount Paid]]</f>
        <v>0</v>
      </c>
    </row>
    <row r="194" spans="1:12" x14ac:dyDescent="0.45">
      <c r="A194" s="49">
        <v>4</v>
      </c>
      <c r="B194" s="50">
        <v>1408</v>
      </c>
      <c r="C194" s="50">
        <v>562</v>
      </c>
      <c r="D194" s="50" t="s">
        <v>290</v>
      </c>
      <c r="E194" s="50" t="s">
        <v>67</v>
      </c>
      <c r="F194" s="50" t="s">
        <v>72</v>
      </c>
      <c r="G194" s="50" t="s">
        <v>417</v>
      </c>
      <c r="H194" s="50" t="s">
        <v>417</v>
      </c>
      <c r="I194" s="50" t="s">
        <v>417</v>
      </c>
      <c r="J194" s="55">
        <v>-1943</v>
      </c>
      <c r="K194" s="60">
        <f>_xlfn.XLOOKUP(InvoiceTable[[#This Row],[Document no.]],PaymentTable[Document no.],PaymentTable[Amount],0)</f>
        <v>1943</v>
      </c>
      <c r="L194" s="60">
        <f>InvoiceTable[[#This Row],[Amount]]+InvoiceTable[[#This Row],[Amount Paid]]</f>
        <v>0</v>
      </c>
    </row>
    <row r="195" spans="1:12" x14ac:dyDescent="0.45">
      <c r="A195" s="49">
        <v>3</v>
      </c>
      <c r="B195" s="50">
        <v>1414</v>
      </c>
      <c r="C195" s="50">
        <v>565</v>
      </c>
      <c r="D195" s="50" t="s">
        <v>291</v>
      </c>
      <c r="E195" s="50" t="s">
        <v>69</v>
      </c>
      <c r="F195" s="50" t="s">
        <v>74</v>
      </c>
      <c r="G195" s="50" t="s">
        <v>417</v>
      </c>
      <c r="H195" s="50" t="s">
        <v>417</v>
      </c>
      <c r="I195" s="50" t="s">
        <v>417</v>
      </c>
      <c r="J195" s="55">
        <v>-1072.5</v>
      </c>
      <c r="K195" s="60">
        <f>_xlfn.XLOOKUP(InvoiceTable[[#This Row],[Document no.]],PaymentTable[Document no.],PaymentTable[Amount],0)</f>
        <v>1072.5</v>
      </c>
      <c r="L195" s="60">
        <f>InvoiceTable[[#This Row],[Amount]]+InvoiceTable[[#This Row],[Amount Paid]]</f>
        <v>0</v>
      </c>
    </row>
    <row r="196" spans="1:12" x14ac:dyDescent="0.45">
      <c r="A196" s="49">
        <v>4</v>
      </c>
      <c r="B196" s="50">
        <v>1421</v>
      </c>
      <c r="C196" s="50">
        <v>568</v>
      </c>
      <c r="D196" s="50" t="s">
        <v>292</v>
      </c>
      <c r="E196" s="50" t="s">
        <v>65</v>
      </c>
      <c r="F196" s="50" t="s">
        <v>70</v>
      </c>
      <c r="G196" s="50" t="s">
        <v>417</v>
      </c>
      <c r="H196" s="50" t="s">
        <v>417</v>
      </c>
      <c r="I196" s="50" t="s">
        <v>417</v>
      </c>
      <c r="J196" s="55">
        <v>-720.75</v>
      </c>
      <c r="K196" s="60">
        <f>_xlfn.XLOOKUP(InvoiceTable[[#This Row],[Document no.]],PaymentTable[Document no.],PaymentTable[Amount],0)</f>
        <v>720.75</v>
      </c>
      <c r="L196" s="60">
        <f>InvoiceTable[[#This Row],[Amount]]+InvoiceTable[[#This Row],[Amount Paid]]</f>
        <v>0</v>
      </c>
    </row>
    <row r="197" spans="1:12" x14ac:dyDescent="0.45">
      <c r="A197" s="49">
        <v>4</v>
      </c>
      <c r="B197" s="50">
        <v>1428</v>
      </c>
      <c r="C197" s="50">
        <v>571</v>
      </c>
      <c r="D197" s="50" t="s">
        <v>293</v>
      </c>
      <c r="E197" s="50" t="s">
        <v>67</v>
      </c>
      <c r="F197" s="50" t="s">
        <v>72</v>
      </c>
      <c r="G197" s="50" t="s">
        <v>418</v>
      </c>
      <c r="H197" s="50" t="s">
        <v>418</v>
      </c>
      <c r="I197" s="50" t="s">
        <v>418</v>
      </c>
      <c r="J197" s="55">
        <v>-9498.75</v>
      </c>
      <c r="K197" s="60">
        <f>_xlfn.XLOOKUP(InvoiceTable[[#This Row],[Document no.]],PaymentTable[Document no.],PaymentTable[Amount],0)</f>
        <v>9498.75</v>
      </c>
      <c r="L197" s="60">
        <f>InvoiceTable[[#This Row],[Amount]]+InvoiceTable[[#This Row],[Amount Paid]]</f>
        <v>0</v>
      </c>
    </row>
    <row r="198" spans="1:12" x14ac:dyDescent="0.45">
      <c r="A198" s="49">
        <v>4</v>
      </c>
      <c r="B198" s="50">
        <v>1435</v>
      </c>
      <c r="C198" s="50">
        <v>574</v>
      </c>
      <c r="D198" s="50" t="s">
        <v>294</v>
      </c>
      <c r="E198" s="50" t="s">
        <v>65</v>
      </c>
      <c r="F198" s="50" t="s">
        <v>70</v>
      </c>
      <c r="G198" s="50" t="s">
        <v>418</v>
      </c>
      <c r="H198" s="50" t="s">
        <v>418</v>
      </c>
      <c r="I198" s="50" t="s">
        <v>418</v>
      </c>
      <c r="J198" s="55">
        <v>-975</v>
      </c>
      <c r="K198" s="60">
        <f>_xlfn.XLOOKUP(InvoiceTable[[#This Row],[Document no.]],PaymentTable[Document no.],PaymentTable[Amount],0)</f>
        <v>975</v>
      </c>
      <c r="L198" s="60">
        <f>InvoiceTable[[#This Row],[Amount]]+InvoiceTable[[#This Row],[Amount Paid]]</f>
        <v>0</v>
      </c>
    </row>
    <row r="199" spans="1:12" x14ac:dyDescent="0.45">
      <c r="A199" s="49">
        <v>6</v>
      </c>
      <c r="B199" s="50">
        <v>1443</v>
      </c>
      <c r="C199" s="50">
        <v>577</v>
      </c>
      <c r="D199" s="50" t="s">
        <v>295</v>
      </c>
      <c r="E199" s="50" t="s">
        <v>66</v>
      </c>
      <c r="F199" s="50" t="s">
        <v>71</v>
      </c>
      <c r="G199" s="50" t="s">
        <v>419</v>
      </c>
      <c r="H199" s="50" t="s">
        <v>419</v>
      </c>
      <c r="I199" s="50" t="s">
        <v>419</v>
      </c>
      <c r="J199" s="55">
        <v>-361.4</v>
      </c>
      <c r="K199" s="60">
        <f>_xlfn.XLOOKUP(InvoiceTable[[#This Row],[Document no.]],PaymentTable[Document no.],PaymentTable[Amount],0)</f>
        <v>361.4</v>
      </c>
      <c r="L199" s="60">
        <f>InvoiceTable[[#This Row],[Amount]]+InvoiceTable[[#This Row],[Amount Paid]]</f>
        <v>0</v>
      </c>
    </row>
    <row r="200" spans="1:12" x14ac:dyDescent="0.45">
      <c r="A200" s="49">
        <v>5</v>
      </c>
      <c r="B200" s="50">
        <v>1450</v>
      </c>
      <c r="C200" s="50">
        <v>580</v>
      </c>
      <c r="D200" s="50" t="s">
        <v>296</v>
      </c>
      <c r="E200" s="50" t="s">
        <v>68</v>
      </c>
      <c r="F200" s="50" t="s">
        <v>73</v>
      </c>
      <c r="G200" s="50" t="s">
        <v>419</v>
      </c>
      <c r="H200" s="50" t="s">
        <v>419</v>
      </c>
      <c r="I200" s="50" t="s">
        <v>419</v>
      </c>
      <c r="J200" s="55">
        <v>-8840</v>
      </c>
      <c r="K200" s="60">
        <f>_xlfn.XLOOKUP(InvoiceTable[[#This Row],[Document no.]],PaymentTable[Document no.],PaymentTable[Amount],0)</f>
        <v>8840</v>
      </c>
      <c r="L200" s="60">
        <f>InvoiceTable[[#This Row],[Amount]]+InvoiceTable[[#This Row],[Amount Paid]]</f>
        <v>0</v>
      </c>
    </row>
    <row r="201" spans="1:12" x14ac:dyDescent="0.45">
      <c r="A201" s="49">
        <v>5</v>
      </c>
      <c r="B201" s="50">
        <v>1457</v>
      </c>
      <c r="C201" s="50">
        <v>583</v>
      </c>
      <c r="D201" s="50" t="s">
        <v>297</v>
      </c>
      <c r="E201" s="50" t="s">
        <v>68</v>
      </c>
      <c r="F201" s="50" t="s">
        <v>73</v>
      </c>
      <c r="G201" s="50" t="s">
        <v>420</v>
      </c>
      <c r="H201" s="50" t="s">
        <v>420</v>
      </c>
      <c r="I201" s="50" t="s">
        <v>420</v>
      </c>
      <c r="J201" s="55">
        <v>-609.38</v>
      </c>
      <c r="K201" s="60">
        <f>_xlfn.XLOOKUP(InvoiceTable[[#This Row],[Document no.]],PaymentTable[Document no.],PaymentTable[Amount],0)</f>
        <v>609.38</v>
      </c>
      <c r="L201" s="60">
        <f>InvoiceTable[[#This Row],[Amount]]+InvoiceTable[[#This Row],[Amount Paid]]</f>
        <v>0</v>
      </c>
    </row>
    <row r="202" spans="1:12" x14ac:dyDescent="0.45">
      <c r="A202" s="49">
        <v>6</v>
      </c>
      <c r="B202" s="50">
        <v>1465</v>
      </c>
      <c r="C202" s="50">
        <v>586</v>
      </c>
      <c r="D202" s="50" t="s">
        <v>298</v>
      </c>
      <c r="E202" s="50" t="s">
        <v>66</v>
      </c>
      <c r="F202" s="50" t="s">
        <v>71</v>
      </c>
      <c r="G202" s="50" t="s">
        <v>420</v>
      </c>
      <c r="H202" s="50" t="s">
        <v>420</v>
      </c>
      <c r="I202" s="50" t="s">
        <v>420</v>
      </c>
      <c r="J202" s="55">
        <v>-672.7</v>
      </c>
      <c r="K202" s="60">
        <f>_xlfn.XLOOKUP(InvoiceTable[[#This Row],[Document no.]],PaymentTable[Document no.],PaymentTable[Amount],0)</f>
        <v>672.7</v>
      </c>
      <c r="L202" s="60">
        <f>InvoiceTable[[#This Row],[Amount]]+InvoiceTable[[#This Row],[Amount Paid]]</f>
        <v>0</v>
      </c>
    </row>
    <row r="203" spans="1:12" x14ac:dyDescent="0.45">
      <c r="A203" s="49">
        <v>6</v>
      </c>
      <c r="B203" s="50">
        <v>1473</v>
      </c>
      <c r="C203" s="50">
        <v>589</v>
      </c>
      <c r="D203" s="50" t="s">
        <v>299</v>
      </c>
      <c r="E203" s="50" t="s">
        <v>66</v>
      </c>
      <c r="F203" s="50" t="s">
        <v>71</v>
      </c>
      <c r="G203" s="50" t="s">
        <v>421</v>
      </c>
      <c r="H203" s="50" t="s">
        <v>421</v>
      </c>
      <c r="I203" s="50" t="s">
        <v>421</v>
      </c>
      <c r="J203" s="55">
        <v>-2195</v>
      </c>
      <c r="K203" s="60">
        <f>_xlfn.XLOOKUP(InvoiceTable[[#This Row],[Document no.]],PaymentTable[Document no.],PaymentTable[Amount],0)</f>
        <v>2195</v>
      </c>
      <c r="L203" s="60">
        <f>InvoiceTable[[#This Row],[Amount]]+InvoiceTable[[#This Row],[Amount Paid]]</f>
        <v>0</v>
      </c>
    </row>
    <row r="204" spans="1:12" x14ac:dyDescent="0.45">
      <c r="A204" s="49">
        <v>4</v>
      </c>
      <c r="B204" s="50">
        <v>1482</v>
      </c>
      <c r="C204" s="50">
        <v>592</v>
      </c>
      <c r="D204" s="50" t="s">
        <v>52</v>
      </c>
      <c r="E204" s="50" t="s">
        <v>65</v>
      </c>
      <c r="F204" s="50" t="s">
        <v>70</v>
      </c>
      <c r="G204" s="50" t="s">
        <v>75</v>
      </c>
      <c r="H204" s="50" t="s">
        <v>75</v>
      </c>
      <c r="I204" s="50" t="s">
        <v>84</v>
      </c>
      <c r="J204" s="55">
        <v>-1694</v>
      </c>
      <c r="K204" s="60">
        <f>_xlfn.XLOOKUP(InvoiceTable[[#This Row],[Document no.]],PaymentTable[Document no.],PaymentTable[Amount],0)</f>
        <v>0</v>
      </c>
      <c r="L204" s="60">
        <f>InvoiceTable[[#This Row],[Amount]]+InvoiceTable[[#This Row],[Amount Paid]]</f>
        <v>-1694</v>
      </c>
    </row>
    <row r="205" spans="1:12" x14ac:dyDescent="0.45">
      <c r="A205" s="49">
        <v>5</v>
      </c>
      <c r="B205" s="50">
        <v>1487</v>
      </c>
      <c r="C205" s="50">
        <v>594</v>
      </c>
      <c r="D205" s="50" t="s">
        <v>53</v>
      </c>
      <c r="E205" s="50" t="s">
        <v>68</v>
      </c>
      <c r="F205" s="50" t="s">
        <v>73</v>
      </c>
      <c r="G205" s="50" t="s">
        <v>75</v>
      </c>
      <c r="H205" s="50" t="s">
        <v>75</v>
      </c>
      <c r="I205" s="50" t="s">
        <v>84</v>
      </c>
      <c r="J205" s="55">
        <v>-2460</v>
      </c>
      <c r="K205" s="60">
        <f>_xlfn.XLOOKUP(InvoiceTable[[#This Row],[Document no.]],PaymentTable[Document no.],PaymentTable[Amount],0)</f>
        <v>0</v>
      </c>
      <c r="L205" s="60">
        <f>InvoiceTable[[#This Row],[Amount]]+InvoiceTable[[#This Row],[Amount Paid]]</f>
        <v>-2460</v>
      </c>
    </row>
    <row r="206" spans="1:12" x14ac:dyDescent="0.45">
      <c r="A206" s="49">
        <v>6</v>
      </c>
      <c r="B206" s="50">
        <v>1493</v>
      </c>
      <c r="C206" s="50">
        <v>596</v>
      </c>
      <c r="D206" s="50" t="s">
        <v>54</v>
      </c>
      <c r="E206" s="50" t="s">
        <v>66</v>
      </c>
      <c r="F206" s="50" t="s">
        <v>71</v>
      </c>
      <c r="G206" s="50" t="s">
        <v>76</v>
      </c>
      <c r="H206" s="50" t="s">
        <v>76</v>
      </c>
      <c r="I206" s="50" t="s">
        <v>84</v>
      </c>
      <c r="J206" s="55">
        <v>-864.9</v>
      </c>
      <c r="K206" s="60">
        <f>_xlfn.XLOOKUP(InvoiceTable[[#This Row],[Document no.]],PaymentTable[Document no.],PaymentTable[Amount],0)</f>
        <v>0</v>
      </c>
      <c r="L206" s="60">
        <f>InvoiceTable[[#This Row],[Amount]]+InvoiceTable[[#This Row],[Amount Paid]]</f>
        <v>-864.9</v>
      </c>
    </row>
    <row r="207" spans="1:12" x14ac:dyDescent="0.45">
      <c r="A207" s="49">
        <v>4</v>
      </c>
      <c r="B207" s="50">
        <v>1498</v>
      </c>
      <c r="C207" s="50">
        <v>598</v>
      </c>
      <c r="D207" s="50" t="s">
        <v>55</v>
      </c>
      <c r="E207" s="50" t="s">
        <v>65</v>
      </c>
      <c r="F207" s="50" t="s">
        <v>70</v>
      </c>
      <c r="G207" s="50" t="s">
        <v>77</v>
      </c>
      <c r="H207" s="50" t="s">
        <v>77</v>
      </c>
      <c r="I207" s="50" t="s">
        <v>84</v>
      </c>
      <c r="J207" s="55">
        <v>-961</v>
      </c>
      <c r="K207" s="60">
        <f>_xlfn.XLOOKUP(InvoiceTable[[#This Row],[Document no.]],PaymentTable[Document no.],PaymentTable[Amount],0)</f>
        <v>0</v>
      </c>
      <c r="L207" s="60">
        <f>InvoiceTable[[#This Row],[Amount]]+InvoiceTable[[#This Row],[Amount Paid]]</f>
        <v>-961</v>
      </c>
    </row>
    <row r="208" spans="1:12" x14ac:dyDescent="0.45">
      <c r="A208" s="49">
        <v>4</v>
      </c>
      <c r="B208" s="50">
        <v>1505</v>
      </c>
      <c r="C208" s="50">
        <v>600</v>
      </c>
      <c r="D208" s="50" t="s">
        <v>56</v>
      </c>
      <c r="E208" s="50" t="s">
        <v>67</v>
      </c>
      <c r="F208" s="50" t="s">
        <v>72</v>
      </c>
      <c r="G208" s="50" t="s">
        <v>78</v>
      </c>
      <c r="H208" s="50" t="s">
        <v>78</v>
      </c>
      <c r="I208" s="50" t="s">
        <v>84</v>
      </c>
      <c r="J208" s="55">
        <v>-1819.38</v>
      </c>
      <c r="K208" s="60">
        <f>_xlfn.XLOOKUP(InvoiceTable[[#This Row],[Document no.]],PaymentTable[Document no.],PaymentTable[Amount],0)</f>
        <v>0</v>
      </c>
      <c r="L208" s="60">
        <f>InvoiceTable[[#This Row],[Amount]]+InvoiceTable[[#This Row],[Amount Paid]]</f>
        <v>-1819.38</v>
      </c>
    </row>
    <row r="209" spans="1:12" x14ac:dyDescent="0.45">
      <c r="A209" s="49">
        <v>3</v>
      </c>
      <c r="B209" s="50">
        <v>1509</v>
      </c>
      <c r="C209" s="50">
        <v>602</v>
      </c>
      <c r="D209" s="50" t="s">
        <v>57</v>
      </c>
      <c r="E209" s="50" t="s">
        <v>69</v>
      </c>
      <c r="F209" s="50" t="s">
        <v>74</v>
      </c>
      <c r="G209" s="50" t="s">
        <v>78</v>
      </c>
      <c r="H209" s="50" t="s">
        <v>78</v>
      </c>
      <c r="I209" s="50" t="s">
        <v>84</v>
      </c>
      <c r="J209" s="55">
        <v>-1267.5</v>
      </c>
      <c r="K209" s="60">
        <f>_xlfn.XLOOKUP(InvoiceTable[[#This Row],[Document no.]],PaymentTable[Document no.],PaymentTable[Amount],0)</f>
        <v>0</v>
      </c>
      <c r="L209" s="60">
        <f>InvoiceTable[[#This Row],[Amount]]+InvoiceTable[[#This Row],[Amount Paid]]</f>
        <v>-1267.5</v>
      </c>
    </row>
    <row r="210" spans="1:12" x14ac:dyDescent="0.45">
      <c r="A210" s="49">
        <v>4</v>
      </c>
      <c r="B210" s="50">
        <v>1514</v>
      </c>
      <c r="C210" s="50">
        <v>604</v>
      </c>
      <c r="D210" s="50" t="s">
        <v>58</v>
      </c>
      <c r="E210" s="50" t="s">
        <v>67</v>
      </c>
      <c r="F210" s="50" t="s">
        <v>72</v>
      </c>
      <c r="G210" s="50" t="s">
        <v>79</v>
      </c>
      <c r="H210" s="50" t="s">
        <v>79</v>
      </c>
      <c r="I210" s="50" t="s">
        <v>84</v>
      </c>
      <c r="J210" s="55">
        <v>-11398.5</v>
      </c>
      <c r="K210" s="60">
        <f>_xlfn.XLOOKUP(InvoiceTable[[#This Row],[Document no.]],PaymentTable[Document no.],PaymentTable[Amount],0)</f>
        <v>0</v>
      </c>
      <c r="L210" s="60">
        <f>InvoiceTable[[#This Row],[Amount]]+InvoiceTable[[#This Row],[Amount Paid]]</f>
        <v>-11398.5</v>
      </c>
    </row>
    <row r="211" spans="1:12" x14ac:dyDescent="0.45">
      <c r="A211" s="49">
        <v>4</v>
      </c>
      <c r="B211" s="50">
        <v>1519</v>
      </c>
      <c r="C211" s="50">
        <v>606</v>
      </c>
      <c r="D211" s="50" t="s">
        <v>59</v>
      </c>
      <c r="E211" s="50" t="s">
        <v>65</v>
      </c>
      <c r="F211" s="50" t="s">
        <v>70</v>
      </c>
      <c r="G211" s="50" t="s">
        <v>80</v>
      </c>
      <c r="H211" s="50" t="s">
        <v>80</v>
      </c>
      <c r="I211" s="50" t="s">
        <v>84</v>
      </c>
      <c r="J211" s="55">
        <v>-1096.8800000000001</v>
      </c>
      <c r="K211" s="60">
        <f>_xlfn.XLOOKUP(InvoiceTable[[#This Row],[Document no.]],PaymentTable[Document no.],PaymentTable[Amount],0)</f>
        <v>0</v>
      </c>
      <c r="L211" s="60">
        <f>InvoiceTable[[#This Row],[Amount]]+InvoiceTable[[#This Row],[Amount Paid]]</f>
        <v>-1096.8800000000001</v>
      </c>
    </row>
    <row r="212" spans="1:12" x14ac:dyDescent="0.45">
      <c r="A212" s="49">
        <v>6</v>
      </c>
      <c r="B212" s="50">
        <v>1525</v>
      </c>
      <c r="C212" s="50">
        <v>608</v>
      </c>
      <c r="D212" s="50" t="s">
        <v>60</v>
      </c>
      <c r="E212" s="50" t="s">
        <v>66</v>
      </c>
      <c r="F212" s="50" t="s">
        <v>71</v>
      </c>
      <c r="G212" s="50" t="s">
        <v>81</v>
      </c>
      <c r="H212" s="50" t="s">
        <v>81</v>
      </c>
      <c r="I212" s="50" t="s">
        <v>84</v>
      </c>
      <c r="J212" s="55">
        <v>-444.8</v>
      </c>
      <c r="K212" s="60">
        <f>_xlfn.XLOOKUP(InvoiceTable[[#This Row],[Document no.]],PaymentTable[Document no.],PaymentTable[Amount],0)</f>
        <v>0</v>
      </c>
      <c r="L212" s="60">
        <f>InvoiceTable[[#This Row],[Amount]]+InvoiceTable[[#This Row],[Amount Paid]]</f>
        <v>-444.8</v>
      </c>
    </row>
    <row r="213" spans="1:12" x14ac:dyDescent="0.45">
      <c r="A213" s="49">
        <v>5</v>
      </c>
      <c r="B213" s="50">
        <v>1530</v>
      </c>
      <c r="C213" s="50">
        <v>610</v>
      </c>
      <c r="D213" s="50" t="s">
        <v>61</v>
      </c>
      <c r="E213" s="50" t="s">
        <v>68</v>
      </c>
      <c r="F213" s="50" t="s">
        <v>73</v>
      </c>
      <c r="G213" s="50" t="s">
        <v>81</v>
      </c>
      <c r="H213" s="50" t="s">
        <v>81</v>
      </c>
      <c r="I213" s="50" t="s">
        <v>84</v>
      </c>
      <c r="J213" s="55">
        <v>-10608</v>
      </c>
      <c r="K213" s="60">
        <f>_xlfn.XLOOKUP(InvoiceTable[[#This Row],[Document no.]],PaymentTable[Document no.],PaymentTable[Amount],0)</f>
        <v>0</v>
      </c>
      <c r="L213" s="60">
        <f>InvoiceTable[[#This Row],[Amount]]+InvoiceTable[[#This Row],[Amount Paid]]</f>
        <v>-10608</v>
      </c>
    </row>
    <row r="214" spans="1:12" x14ac:dyDescent="0.45">
      <c r="A214" s="49">
        <v>5</v>
      </c>
      <c r="B214" s="50">
        <v>1535</v>
      </c>
      <c r="C214" s="50">
        <v>612</v>
      </c>
      <c r="D214" s="50" t="s">
        <v>62</v>
      </c>
      <c r="E214" s="50" t="s">
        <v>68</v>
      </c>
      <c r="F214" s="50" t="s">
        <v>73</v>
      </c>
      <c r="G214" s="50" t="s">
        <v>82</v>
      </c>
      <c r="H214" s="50" t="s">
        <v>82</v>
      </c>
      <c r="I214" s="50" t="s">
        <v>84</v>
      </c>
      <c r="J214" s="55">
        <v>-853.13</v>
      </c>
      <c r="K214" s="60">
        <f>_xlfn.XLOOKUP(InvoiceTable[[#This Row],[Document no.]],PaymentTable[Document no.],PaymentTable[Amount],0)</f>
        <v>0</v>
      </c>
      <c r="L214" s="60">
        <f>InvoiceTable[[#This Row],[Amount]]+InvoiceTable[[#This Row],[Amount Paid]]</f>
        <v>-853.13</v>
      </c>
    </row>
    <row r="215" spans="1:12" x14ac:dyDescent="0.45">
      <c r="A215" s="49">
        <v>6</v>
      </c>
      <c r="B215" s="50">
        <v>1541</v>
      </c>
      <c r="C215" s="50">
        <v>614</v>
      </c>
      <c r="D215" s="50" t="s">
        <v>63</v>
      </c>
      <c r="E215" s="50" t="s">
        <v>66</v>
      </c>
      <c r="F215" s="50" t="s">
        <v>71</v>
      </c>
      <c r="G215" s="50" t="s">
        <v>82</v>
      </c>
      <c r="H215" s="50" t="s">
        <v>82</v>
      </c>
      <c r="I215" s="50" t="s">
        <v>84</v>
      </c>
      <c r="J215" s="55">
        <v>-768.8</v>
      </c>
      <c r="K215" s="60">
        <f>_xlfn.XLOOKUP(InvoiceTable[[#This Row],[Document no.]],PaymentTable[Document no.],PaymentTable[Amount],0)</f>
        <v>0</v>
      </c>
      <c r="L215" s="60">
        <f>InvoiceTable[[#This Row],[Amount]]+InvoiceTable[[#This Row],[Amount Paid]]</f>
        <v>-768.8</v>
      </c>
    </row>
    <row r="216" spans="1:12" x14ac:dyDescent="0.45">
      <c r="A216" s="66">
        <v>6</v>
      </c>
      <c r="B216" s="67">
        <v>1547</v>
      </c>
      <c r="C216" s="67">
        <v>616</v>
      </c>
      <c r="D216" s="67" t="s">
        <v>64</v>
      </c>
      <c r="E216" s="67" t="s">
        <v>66</v>
      </c>
      <c r="F216" s="67" t="s">
        <v>71</v>
      </c>
      <c r="G216" s="67" t="s">
        <v>83</v>
      </c>
      <c r="H216" s="67" t="s">
        <v>83</v>
      </c>
      <c r="I216" s="67" t="s">
        <v>84</v>
      </c>
      <c r="J216" s="68">
        <v>-2195</v>
      </c>
      <c r="K216" s="78">
        <f>_xlfn.XLOOKUP(InvoiceTable[[#This Row],[Document no.]],PaymentTable[Document no.],PaymentTable[Amount],0)</f>
        <v>0</v>
      </c>
      <c r="L216" s="78">
        <f>InvoiceTable[[#This Row],[Amount]]+InvoiceTable[[#This Row],[Amount Paid]]</f>
        <v>-2195</v>
      </c>
    </row>
    <row r="217" spans="1:12" x14ac:dyDescent="0.45">
      <c r="A217" s="66">
        <v>0</v>
      </c>
      <c r="B217" s="67">
        <v>1550</v>
      </c>
      <c r="C217" s="67">
        <v>617</v>
      </c>
      <c r="D217" s="67" t="s">
        <v>468</v>
      </c>
      <c r="E217" s="67" t="s">
        <v>470</v>
      </c>
      <c r="F217" s="67" t="s">
        <v>471</v>
      </c>
      <c r="G217" s="67" t="s">
        <v>472</v>
      </c>
      <c r="H217" s="67" t="s">
        <v>472</v>
      </c>
      <c r="I217" s="67" t="s">
        <v>473</v>
      </c>
      <c r="J217" s="68">
        <v>-5750</v>
      </c>
      <c r="K217" s="78">
        <f>_xlfn.XLOOKUP(InvoiceTable[[#This Row],[Document no.]],PaymentTable[Document no.],PaymentTable[Amount],0)</f>
        <v>5750</v>
      </c>
      <c r="L217" s="78">
        <f>InvoiceTable[[#This Row],[Amount]]+InvoiceTable[[#This Row],[Amount Paid]]</f>
        <v>0</v>
      </c>
    </row>
    <row r="218" spans="1:12" x14ac:dyDescent="0.45">
      <c r="A218" s="66">
        <v>6</v>
      </c>
      <c r="B218" s="67">
        <v>1556</v>
      </c>
      <c r="C218" s="67">
        <v>619</v>
      </c>
      <c r="D218" s="67" t="s">
        <v>469</v>
      </c>
      <c r="E218" s="67" t="s">
        <v>66</v>
      </c>
      <c r="F218" s="67" t="s">
        <v>71</v>
      </c>
      <c r="G218" s="67" t="s">
        <v>472</v>
      </c>
      <c r="H218" s="67" t="s">
        <v>472</v>
      </c>
      <c r="I218" s="67" t="s">
        <v>474</v>
      </c>
      <c r="J218" s="68">
        <v>-240</v>
      </c>
      <c r="K218" s="78">
        <f>_xlfn.XLOOKUP(InvoiceTable[[#This Row],[Document no.]],PaymentTable[Document no.],PaymentTable[Amount],0)</f>
        <v>240</v>
      </c>
      <c r="L218" s="78">
        <f>InvoiceTable[[#This Row],[Amount]]+InvoiceTable[[#This Row],[Amount Paid]]</f>
        <v>0</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A5DC8-56BD-4A3B-AB64-33EC4E27AFBB}">
  <sheetPr>
    <tabColor rgb="FF3366FF"/>
  </sheetPr>
  <dimension ref="A1:I205"/>
  <sheetViews>
    <sheetView showGridLines="0" topLeftCell="A6" workbookViewId="0">
      <selection activeCell="A6" sqref="A6"/>
    </sheetView>
  </sheetViews>
  <sheetFormatPr defaultColWidth="8.87890625" defaultRowHeight="14.25" outlineLevelRow="1" x14ac:dyDescent="0.45"/>
  <cols>
    <col min="1" max="8" width="15.64453125" style="48" customWidth="1"/>
    <col min="9" max="9" width="15.64453125" style="56" customWidth="1"/>
    <col min="10" max="10" width="11.87890625" style="48" bestFit="1" customWidth="1"/>
    <col min="11" max="11" width="12.41015625" style="48" bestFit="1" customWidth="1"/>
    <col min="12" max="12" width="14.76171875" style="48" bestFit="1" customWidth="1"/>
    <col min="13" max="14" width="8.87890625" style="48"/>
    <col min="15" max="15" width="18.1171875" style="48" bestFit="1" customWidth="1"/>
    <col min="16" max="16384" width="8.87890625" style="48"/>
  </cols>
  <sheetData>
    <row r="1" spans="1:9" s="46" customFormat="1" ht="12" hidden="1" outlineLevel="1" x14ac:dyDescent="0.4">
      <c r="A1" s="45" t="s">
        <v>16</v>
      </c>
      <c r="B1" s="46" t="str" cm="1">
        <f t="array" ref="B1">IF(OTHAPPYMT="",
_xll.BC.QUERYFILTER(Connection,$B$3,,"webservice","Vendor_No",VendorID,BasedOn,"&lt;="&amp;AsOf,"Document_Type","Payment"),
_xll.BC.QUERYFILTER(Connection,$B$3,,"webservice","Vendor_No",VendorID,BasedOn,"&lt;="&amp;AsOf,"Document_Type","Payment","Source_Code","&lt;&gt;"&amp;_xll.VXTEXTSPLIT(OTHAPPYMT,";")))</f>
        <v>Posting_Date le 2025-12-31 and Document_Type eq 'Payment'</v>
      </c>
    </row>
    <row r="2" spans="1:9" s="46" customFormat="1" ht="12" hidden="1" outlineLevel="1" x14ac:dyDescent="0.4">
      <c r="A2" s="45" t="s">
        <v>17</v>
      </c>
      <c r="B2" s="46" t="s">
        <v>92</v>
      </c>
    </row>
    <row r="3" spans="1:9" s="46" customFormat="1" ht="12" hidden="1" outlineLevel="1" x14ac:dyDescent="0.4">
      <c r="A3" s="45" t="s">
        <v>48</v>
      </c>
      <c r="B3" s="46" t="s">
        <v>50</v>
      </c>
    </row>
    <row r="4" spans="1:9" s="46" customFormat="1" ht="12" hidden="1" outlineLevel="1" x14ac:dyDescent="0.4">
      <c r="A4" s="45" t="s">
        <v>49</v>
      </c>
      <c r="B4" s="46" t="str" cm="1">
        <f t="array" ref="B4">_xll.BC.QUERY(Connection,B3,B1,B2,FALSE,{"api","webservice"},A8)</f>
        <v>Dataset will be output as a data table at 'AP Payment'!A8</v>
      </c>
    </row>
    <row r="5" spans="1:9" s="46" customFormat="1" ht="12" hidden="1" outlineLevel="1" x14ac:dyDescent="0.4">
      <c r="A5" s="45"/>
    </row>
    <row r="6" spans="1:9" s="47" customFormat="1" ht="23.25" collapsed="1" x14ac:dyDescent="0.5">
      <c r="A6" s="26" t="s">
        <v>90</v>
      </c>
    </row>
    <row r="7" spans="1:9" x14ac:dyDescent="0.45">
      <c r="I7" s="48"/>
    </row>
    <row r="8" spans="1:9" s="54" customFormat="1" x14ac:dyDescent="0.45">
      <c r="A8" s="51" t="s">
        <v>86</v>
      </c>
      <c r="B8" s="52" t="s">
        <v>87</v>
      </c>
      <c r="C8" s="52" t="s">
        <v>88</v>
      </c>
      <c r="D8" s="52" t="s">
        <v>89</v>
      </c>
      <c r="E8" s="52" t="s">
        <v>31</v>
      </c>
      <c r="F8" s="52" t="s">
        <v>22</v>
      </c>
      <c r="G8" s="52" t="s">
        <v>51</v>
      </c>
      <c r="H8" s="52" t="s">
        <v>21</v>
      </c>
      <c r="I8" s="53" t="s">
        <v>23</v>
      </c>
    </row>
    <row r="9" spans="1:9" x14ac:dyDescent="0.45">
      <c r="A9" s="49">
        <v>17</v>
      </c>
      <c r="B9" s="50">
        <v>8</v>
      </c>
      <c r="C9" s="50" t="s">
        <v>105</v>
      </c>
      <c r="D9" s="50" t="s">
        <v>65</v>
      </c>
      <c r="E9" s="50" t="s">
        <v>70</v>
      </c>
      <c r="F9" s="50" t="s">
        <v>300</v>
      </c>
      <c r="G9" s="50" t="s">
        <v>300</v>
      </c>
      <c r="H9" s="50" t="s">
        <v>300</v>
      </c>
      <c r="I9" s="55">
        <v>2533</v>
      </c>
    </row>
    <row r="10" spans="1:9" x14ac:dyDescent="0.45">
      <c r="A10" s="49">
        <v>25</v>
      </c>
      <c r="B10" s="50">
        <v>11</v>
      </c>
      <c r="C10" s="50" t="s">
        <v>106</v>
      </c>
      <c r="D10" s="50" t="s">
        <v>66</v>
      </c>
      <c r="E10" s="50" t="s">
        <v>71</v>
      </c>
      <c r="F10" s="50" t="s">
        <v>300</v>
      </c>
      <c r="G10" s="50" t="s">
        <v>300</v>
      </c>
      <c r="H10" s="50" t="s">
        <v>300</v>
      </c>
      <c r="I10" s="55">
        <v>1097.5</v>
      </c>
    </row>
    <row r="11" spans="1:9" x14ac:dyDescent="0.45">
      <c r="A11" s="49">
        <v>32</v>
      </c>
      <c r="B11" s="50">
        <v>14</v>
      </c>
      <c r="C11" s="50" t="s">
        <v>107</v>
      </c>
      <c r="D11" s="50" t="s">
        <v>67</v>
      </c>
      <c r="E11" s="50" t="s">
        <v>72</v>
      </c>
      <c r="F11" s="50" t="s">
        <v>300</v>
      </c>
      <c r="G11" s="50" t="s">
        <v>300</v>
      </c>
      <c r="H11" s="50" t="s">
        <v>300</v>
      </c>
      <c r="I11" s="55">
        <v>360.38</v>
      </c>
    </row>
    <row r="12" spans="1:9" x14ac:dyDescent="0.45">
      <c r="A12" s="49">
        <v>39</v>
      </c>
      <c r="B12" s="50">
        <v>17</v>
      </c>
      <c r="C12" s="50" t="s">
        <v>108</v>
      </c>
      <c r="D12" s="50" t="s">
        <v>68</v>
      </c>
      <c r="E12" s="50" t="s">
        <v>73</v>
      </c>
      <c r="F12" s="50" t="s">
        <v>300</v>
      </c>
      <c r="G12" s="50" t="s">
        <v>300</v>
      </c>
      <c r="H12" s="50" t="s">
        <v>300</v>
      </c>
      <c r="I12" s="55">
        <v>278</v>
      </c>
    </row>
    <row r="13" spans="1:9" x14ac:dyDescent="0.45">
      <c r="A13" s="49">
        <v>46</v>
      </c>
      <c r="B13" s="50">
        <v>20</v>
      </c>
      <c r="C13" s="50" t="s">
        <v>109</v>
      </c>
      <c r="D13" s="50" t="s">
        <v>67</v>
      </c>
      <c r="E13" s="50" t="s">
        <v>72</v>
      </c>
      <c r="F13" s="50" t="s">
        <v>300</v>
      </c>
      <c r="G13" s="50" t="s">
        <v>300</v>
      </c>
      <c r="H13" s="50" t="s">
        <v>300</v>
      </c>
      <c r="I13" s="55">
        <v>1218.75</v>
      </c>
    </row>
    <row r="14" spans="1:9" x14ac:dyDescent="0.45">
      <c r="A14" s="49">
        <v>53</v>
      </c>
      <c r="B14" s="50">
        <v>23</v>
      </c>
      <c r="C14" s="50" t="s">
        <v>110</v>
      </c>
      <c r="D14" s="50" t="s">
        <v>68</v>
      </c>
      <c r="E14" s="50" t="s">
        <v>73</v>
      </c>
      <c r="F14" s="50" t="s">
        <v>300</v>
      </c>
      <c r="G14" s="50" t="s">
        <v>300</v>
      </c>
      <c r="H14" s="50" t="s">
        <v>300</v>
      </c>
      <c r="I14" s="55">
        <v>243.75</v>
      </c>
    </row>
    <row r="15" spans="1:9" x14ac:dyDescent="0.45">
      <c r="A15" s="49">
        <v>59</v>
      </c>
      <c r="B15" s="50">
        <v>26</v>
      </c>
      <c r="C15" s="50" t="s">
        <v>111</v>
      </c>
      <c r="D15" s="50" t="s">
        <v>69</v>
      </c>
      <c r="E15" s="50" t="s">
        <v>74</v>
      </c>
      <c r="F15" s="50" t="s">
        <v>300</v>
      </c>
      <c r="G15" s="50" t="s">
        <v>300</v>
      </c>
      <c r="H15" s="50" t="s">
        <v>300</v>
      </c>
      <c r="I15" s="55">
        <v>390</v>
      </c>
    </row>
    <row r="16" spans="1:9" x14ac:dyDescent="0.45">
      <c r="A16" s="49">
        <v>66</v>
      </c>
      <c r="B16" s="50">
        <v>29</v>
      </c>
      <c r="C16" s="50" t="s">
        <v>112</v>
      </c>
      <c r="D16" s="50" t="s">
        <v>65</v>
      </c>
      <c r="E16" s="50" t="s">
        <v>70</v>
      </c>
      <c r="F16" s="50" t="s">
        <v>300</v>
      </c>
      <c r="G16" s="50" t="s">
        <v>300</v>
      </c>
      <c r="H16" s="50" t="s">
        <v>300</v>
      </c>
      <c r="I16" s="55">
        <v>1201.25</v>
      </c>
    </row>
    <row r="17" spans="1:9" x14ac:dyDescent="0.45">
      <c r="A17" s="49">
        <v>73</v>
      </c>
      <c r="B17" s="50">
        <v>32</v>
      </c>
      <c r="C17" s="50" t="s">
        <v>113</v>
      </c>
      <c r="D17" s="50" t="s">
        <v>68</v>
      </c>
      <c r="E17" s="50" t="s">
        <v>73</v>
      </c>
      <c r="F17" s="50" t="s">
        <v>300</v>
      </c>
      <c r="G17" s="50" t="s">
        <v>300</v>
      </c>
      <c r="H17" s="50" t="s">
        <v>300</v>
      </c>
      <c r="I17" s="55">
        <v>240.25</v>
      </c>
    </row>
    <row r="18" spans="1:9" x14ac:dyDescent="0.45">
      <c r="A18" s="49">
        <v>80</v>
      </c>
      <c r="B18" s="50">
        <v>35</v>
      </c>
      <c r="C18" s="50" t="s">
        <v>114</v>
      </c>
      <c r="D18" s="50" t="s">
        <v>65</v>
      </c>
      <c r="E18" s="50" t="s">
        <v>70</v>
      </c>
      <c r="F18" s="50" t="s">
        <v>300</v>
      </c>
      <c r="G18" s="50" t="s">
        <v>300</v>
      </c>
      <c r="H18" s="50" t="s">
        <v>300</v>
      </c>
      <c r="I18" s="55">
        <v>360.38</v>
      </c>
    </row>
    <row r="19" spans="1:9" x14ac:dyDescent="0.45">
      <c r="A19" s="49">
        <v>86</v>
      </c>
      <c r="B19" s="50">
        <v>38</v>
      </c>
      <c r="C19" s="50" t="s">
        <v>115</v>
      </c>
      <c r="D19" s="50" t="s">
        <v>69</v>
      </c>
      <c r="E19" s="50" t="s">
        <v>74</v>
      </c>
      <c r="F19" s="50" t="s">
        <v>300</v>
      </c>
      <c r="G19" s="50" t="s">
        <v>300</v>
      </c>
      <c r="H19" s="50" t="s">
        <v>300</v>
      </c>
      <c r="I19" s="55">
        <v>480.5</v>
      </c>
    </row>
    <row r="20" spans="1:9" x14ac:dyDescent="0.45">
      <c r="A20" s="49">
        <v>93</v>
      </c>
      <c r="B20" s="50">
        <v>41</v>
      </c>
      <c r="C20" s="50" t="s">
        <v>116</v>
      </c>
      <c r="D20" s="50" t="s">
        <v>67</v>
      </c>
      <c r="E20" s="50" t="s">
        <v>72</v>
      </c>
      <c r="F20" s="50" t="s">
        <v>301</v>
      </c>
      <c r="G20" s="50" t="s">
        <v>301</v>
      </c>
      <c r="H20" s="50" t="s">
        <v>301</v>
      </c>
      <c r="I20" s="55">
        <v>4420</v>
      </c>
    </row>
    <row r="21" spans="1:9" x14ac:dyDescent="0.45">
      <c r="A21" s="49">
        <v>100</v>
      </c>
      <c r="B21" s="50">
        <v>44</v>
      </c>
      <c r="C21" s="50" t="s">
        <v>117</v>
      </c>
      <c r="D21" s="50" t="s">
        <v>68</v>
      </c>
      <c r="E21" s="50" t="s">
        <v>73</v>
      </c>
      <c r="F21" s="50" t="s">
        <v>302</v>
      </c>
      <c r="G21" s="50" t="s">
        <v>302</v>
      </c>
      <c r="H21" s="50" t="s">
        <v>302</v>
      </c>
      <c r="I21" s="55">
        <v>4100</v>
      </c>
    </row>
    <row r="22" spans="1:9" x14ac:dyDescent="0.45">
      <c r="A22" s="49">
        <v>107</v>
      </c>
      <c r="B22" s="50">
        <v>47</v>
      </c>
      <c r="C22" s="50" t="s">
        <v>118</v>
      </c>
      <c r="D22" s="50" t="s">
        <v>68</v>
      </c>
      <c r="E22" s="50" t="s">
        <v>73</v>
      </c>
      <c r="F22" s="50" t="s">
        <v>303</v>
      </c>
      <c r="G22" s="50" t="s">
        <v>303</v>
      </c>
      <c r="H22" s="50" t="s">
        <v>303</v>
      </c>
      <c r="I22" s="55">
        <v>10968.75</v>
      </c>
    </row>
    <row r="23" spans="1:9" x14ac:dyDescent="0.45">
      <c r="A23" s="49">
        <v>114</v>
      </c>
      <c r="B23" s="50">
        <v>50</v>
      </c>
      <c r="C23" s="50" t="s">
        <v>119</v>
      </c>
      <c r="D23" s="50" t="s">
        <v>68</v>
      </c>
      <c r="E23" s="50" t="s">
        <v>73</v>
      </c>
      <c r="F23" s="50" t="s">
        <v>303</v>
      </c>
      <c r="G23" s="50" t="s">
        <v>303</v>
      </c>
      <c r="H23" s="50" t="s">
        <v>303</v>
      </c>
      <c r="I23" s="55">
        <v>3363.5</v>
      </c>
    </row>
    <row r="24" spans="1:9" x14ac:dyDescent="0.45">
      <c r="A24" s="49">
        <v>122</v>
      </c>
      <c r="B24" s="50">
        <v>53</v>
      </c>
      <c r="C24" s="50" t="s">
        <v>120</v>
      </c>
      <c r="D24" s="50" t="s">
        <v>66</v>
      </c>
      <c r="E24" s="50" t="s">
        <v>71</v>
      </c>
      <c r="F24" s="50" t="s">
        <v>303</v>
      </c>
      <c r="G24" s="50" t="s">
        <v>303</v>
      </c>
      <c r="H24" s="50" t="s">
        <v>303</v>
      </c>
      <c r="I24" s="55">
        <v>3536</v>
      </c>
    </row>
    <row r="25" spans="1:9" x14ac:dyDescent="0.45">
      <c r="A25" s="49">
        <v>131</v>
      </c>
      <c r="B25" s="50">
        <v>56</v>
      </c>
      <c r="C25" s="50" t="s">
        <v>121</v>
      </c>
      <c r="D25" s="50" t="s">
        <v>65</v>
      </c>
      <c r="E25" s="50" t="s">
        <v>70</v>
      </c>
      <c r="F25" s="50" t="s">
        <v>304</v>
      </c>
      <c r="G25" s="50" t="s">
        <v>304</v>
      </c>
      <c r="H25" s="50" t="s">
        <v>304</v>
      </c>
      <c r="I25" s="55">
        <v>1210</v>
      </c>
    </row>
    <row r="26" spans="1:9" x14ac:dyDescent="0.45">
      <c r="A26" s="49">
        <v>138</v>
      </c>
      <c r="B26" s="50">
        <v>59</v>
      </c>
      <c r="C26" s="50" t="s">
        <v>122</v>
      </c>
      <c r="D26" s="50" t="s">
        <v>68</v>
      </c>
      <c r="E26" s="50" t="s">
        <v>73</v>
      </c>
      <c r="F26" s="50" t="s">
        <v>304</v>
      </c>
      <c r="G26" s="50" t="s">
        <v>304</v>
      </c>
      <c r="H26" s="50" t="s">
        <v>304</v>
      </c>
      <c r="I26" s="55">
        <v>2050</v>
      </c>
    </row>
    <row r="27" spans="1:9" x14ac:dyDescent="0.45">
      <c r="A27" s="49">
        <v>146</v>
      </c>
      <c r="B27" s="50">
        <v>62</v>
      </c>
      <c r="C27" s="50" t="s">
        <v>123</v>
      </c>
      <c r="D27" s="50" t="s">
        <v>66</v>
      </c>
      <c r="E27" s="50" t="s">
        <v>71</v>
      </c>
      <c r="F27" s="50" t="s">
        <v>305</v>
      </c>
      <c r="G27" s="50" t="s">
        <v>305</v>
      </c>
      <c r="H27" s="50" t="s">
        <v>305</v>
      </c>
      <c r="I27" s="55">
        <v>672.7</v>
      </c>
    </row>
    <row r="28" spans="1:9" x14ac:dyDescent="0.45">
      <c r="A28" s="49">
        <v>153</v>
      </c>
      <c r="B28" s="50">
        <v>65</v>
      </c>
      <c r="C28" s="50" t="s">
        <v>124</v>
      </c>
      <c r="D28" s="50" t="s">
        <v>65</v>
      </c>
      <c r="E28" s="50" t="s">
        <v>70</v>
      </c>
      <c r="F28" s="50" t="s">
        <v>306</v>
      </c>
      <c r="G28" s="50" t="s">
        <v>306</v>
      </c>
      <c r="H28" s="50" t="s">
        <v>306</v>
      </c>
      <c r="I28" s="55">
        <v>720.75</v>
      </c>
    </row>
    <row r="29" spans="1:9" x14ac:dyDescent="0.45">
      <c r="A29" s="49">
        <v>162</v>
      </c>
      <c r="B29" s="50">
        <v>68</v>
      </c>
      <c r="C29" s="50" t="s">
        <v>125</v>
      </c>
      <c r="D29" s="50" t="s">
        <v>67</v>
      </c>
      <c r="E29" s="50" t="s">
        <v>72</v>
      </c>
      <c r="F29" s="50" t="s">
        <v>307</v>
      </c>
      <c r="G29" s="50" t="s">
        <v>307</v>
      </c>
      <c r="H29" s="50" t="s">
        <v>307</v>
      </c>
      <c r="I29" s="55">
        <v>1455.5</v>
      </c>
    </row>
    <row r="30" spans="1:9" x14ac:dyDescent="0.45">
      <c r="A30" s="49">
        <v>168</v>
      </c>
      <c r="B30" s="50">
        <v>71</v>
      </c>
      <c r="C30" s="50" t="s">
        <v>126</v>
      </c>
      <c r="D30" s="50" t="s">
        <v>69</v>
      </c>
      <c r="E30" s="50" t="s">
        <v>74</v>
      </c>
      <c r="F30" s="50" t="s">
        <v>307</v>
      </c>
      <c r="G30" s="50" t="s">
        <v>307</v>
      </c>
      <c r="H30" s="50" t="s">
        <v>307</v>
      </c>
      <c r="I30" s="55">
        <v>780</v>
      </c>
    </row>
    <row r="31" spans="1:9" x14ac:dyDescent="0.45">
      <c r="A31" s="49">
        <v>175</v>
      </c>
      <c r="B31" s="50">
        <v>74</v>
      </c>
      <c r="C31" s="50" t="s">
        <v>127</v>
      </c>
      <c r="D31" s="50" t="s">
        <v>67</v>
      </c>
      <c r="E31" s="50" t="s">
        <v>72</v>
      </c>
      <c r="F31" s="50" t="s">
        <v>308</v>
      </c>
      <c r="G31" s="50" t="s">
        <v>308</v>
      </c>
      <c r="H31" s="50" t="s">
        <v>308</v>
      </c>
      <c r="I31" s="55">
        <v>5699.25</v>
      </c>
    </row>
    <row r="32" spans="1:9" x14ac:dyDescent="0.45">
      <c r="A32" s="49">
        <v>182</v>
      </c>
      <c r="B32" s="50">
        <v>77</v>
      </c>
      <c r="C32" s="50" t="s">
        <v>128</v>
      </c>
      <c r="D32" s="50" t="s">
        <v>65</v>
      </c>
      <c r="E32" s="50" t="s">
        <v>70</v>
      </c>
      <c r="F32" s="50" t="s">
        <v>309</v>
      </c>
      <c r="G32" s="50" t="s">
        <v>309</v>
      </c>
      <c r="H32" s="50" t="s">
        <v>309</v>
      </c>
      <c r="I32" s="55">
        <v>853.13</v>
      </c>
    </row>
    <row r="33" spans="1:9" x14ac:dyDescent="0.45">
      <c r="A33" s="49">
        <v>190</v>
      </c>
      <c r="B33" s="50">
        <v>80</v>
      </c>
      <c r="C33" s="50" t="s">
        <v>129</v>
      </c>
      <c r="D33" s="50" t="s">
        <v>66</v>
      </c>
      <c r="E33" s="50" t="s">
        <v>71</v>
      </c>
      <c r="F33" s="50" t="s">
        <v>310</v>
      </c>
      <c r="G33" s="50" t="s">
        <v>310</v>
      </c>
      <c r="H33" s="50" t="s">
        <v>310</v>
      </c>
      <c r="I33" s="55">
        <v>278</v>
      </c>
    </row>
    <row r="34" spans="1:9" x14ac:dyDescent="0.45">
      <c r="A34" s="49">
        <v>197</v>
      </c>
      <c r="B34" s="50">
        <v>83</v>
      </c>
      <c r="C34" s="50" t="s">
        <v>130</v>
      </c>
      <c r="D34" s="50" t="s">
        <v>68</v>
      </c>
      <c r="E34" s="50" t="s">
        <v>73</v>
      </c>
      <c r="F34" s="50" t="s">
        <v>310</v>
      </c>
      <c r="G34" s="50" t="s">
        <v>310</v>
      </c>
      <c r="H34" s="50" t="s">
        <v>310</v>
      </c>
      <c r="I34" s="55">
        <v>6188</v>
      </c>
    </row>
    <row r="35" spans="1:9" x14ac:dyDescent="0.45">
      <c r="A35" s="49">
        <v>204</v>
      </c>
      <c r="B35" s="50">
        <v>86</v>
      </c>
      <c r="C35" s="50" t="s">
        <v>131</v>
      </c>
      <c r="D35" s="50" t="s">
        <v>68</v>
      </c>
      <c r="E35" s="50" t="s">
        <v>73</v>
      </c>
      <c r="F35" s="50" t="s">
        <v>311</v>
      </c>
      <c r="G35" s="50" t="s">
        <v>311</v>
      </c>
      <c r="H35" s="50" t="s">
        <v>311</v>
      </c>
      <c r="I35" s="55">
        <v>609.38</v>
      </c>
    </row>
    <row r="36" spans="1:9" x14ac:dyDescent="0.45">
      <c r="A36" s="49">
        <v>212</v>
      </c>
      <c r="B36" s="50">
        <v>89</v>
      </c>
      <c r="C36" s="50" t="s">
        <v>132</v>
      </c>
      <c r="D36" s="50" t="s">
        <v>66</v>
      </c>
      <c r="E36" s="50" t="s">
        <v>71</v>
      </c>
      <c r="F36" s="50" t="s">
        <v>311</v>
      </c>
      <c r="G36" s="50" t="s">
        <v>311</v>
      </c>
      <c r="H36" s="50" t="s">
        <v>311</v>
      </c>
      <c r="I36" s="55">
        <v>480.5</v>
      </c>
    </row>
    <row r="37" spans="1:9" x14ac:dyDescent="0.45">
      <c r="A37" s="49">
        <v>220</v>
      </c>
      <c r="B37" s="50">
        <v>92</v>
      </c>
      <c r="C37" s="50" t="s">
        <v>133</v>
      </c>
      <c r="D37" s="50" t="s">
        <v>66</v>
      </c>
      <c r="E37" s="50" t="s">
        <v>71</v>
      </c>
      <c r="F37" s="50" t="s">
        <v>312</v>
      </c>
      <c r="G37" s="50" t="s">
        <v>312</v>
      </c>
      <c r="H37" s="50" t="s">
        <v>312</v>
      </c>
      <c r="I37" s="55">
        <v>1317</v>
      </c>
    </row>
    <row r="38" spans="1:9" x14ac:dyDescent="0.45">
      <c r="A38" s="49">
        <v>229</v>
      </c>
      <c r="B38" s="50">
        <v>95</v>
      </c>
      <c r="C38" s="50" t="s">
        <v>134</v>
      </c>
      <c r="D38" s="50" t="s">
        <v>65</v>
      </c>
      <c r="E38" s="50" t="s">
        <v>70</v>
      </c>
      <c r="F38" s="50" t="s">
        <v>313</v>
      </c>
      <c r="G38" s="50" t="s">
        <v>313</v>
      </c>
      <c r="H38" s="50" t="s">
        <v>313</v>
      </c>
      <c r="I38" s="55">
        <v>1210</v>
      </c>
    </row>
    <row r="39" spans="1:9" x14ac:dyDescent="0.45">
      <c r="A39" s="49">
        <v>236</v>
      </c>
      <c r="B39" s="50">
        <v>98</v>
      </c>
      <c r="C39" s="50" t="s">
        <v>135</v>
      </c>
      <c r="D39" s="50" t="s">
        <v>68</v>
      </c>
      <c r="E39" s="50" t="s">
        <v>73</v>
      </c>
      <c r="F39" s="50" t="s">
        <v>313</v>
      </c>
      <c r="G39" s="50" t="s">
        <v>313</v>
      </c>
      <c r="H39" s="50" t="s">
        <v>313</v>
      </c>
      <c r="I39" s="55">
        <v>1640</v>
      </c>
    </row>
    <row r="40" spans="1:9" x14ac:dyDescent="0.45">
      <c r="A40" s="49">
        <v>244</v>
      </c>
      <c r="B40" s="50">
        <v>101</v>
      </c>
      <c r="C40" s="50" t="s">
        <v>136</v>
      </c>
      <c r="D40" s="50" t="s">
        <v>66</v>
      </c>
      <c r="E40" s="50" t="s">
        <v>71</v>
      </c>
      <c r="F40" s="50" t="s">
        <v>314</v>
      </c>
      <c r="G40" s="50" t="s">
        <v>314</v>
      </c>
      <c r="H40" s="50" t="s">
        <v>314</v>
      </c>
      <c r="I40" s="55">
        <v>672.7</v>
      </c>
    </row>
    <row r="41" spans="1:9" x14ac:dyDescent="0.45">
      <c r="A41" s="49">
        <v>253</v>
      </c>
      <c r="B41" s="50">
        <v>104</v>
      </c>
      <c r="C41" s="50" t="s">
        <v>137</v>
      </c>
      <c r="D41" s="50" t="s">
        <v>67</v>
      </c>
      <c r="E41" s="50" t="s">
        <v>72</v>
      </c>
      <c r="F41" s="50" t="s">
        <v>315</v>
      </c>
      <c r="G41" s="50" t="s">
        <v>315</v>
      </c>
      <c r="H41" s="50" t="s">
        <v>315</v>
      </c>
      <c r="I41" s="55">
        <v>1699.25</v>
      </c>
    </row>
    <row r="42" spans="1:9" x14ac:dyDescent="0.45">
      <c r="A42" s="49">
        <v>259</v>
      </c>
      <c r="B42" s="50">
        <v>107</v>
      </c>
      <c r="C42" s="50" t="s">
        <v>138</v>
      </c>
      <c r="D42" s="50" t="s">
        <v>69</v>
      </c>
      <c r="E42" s="50" t="s">
        <v>74</v>
      </c>
      <c r="F42" s="50" t="s">
        <v>315</v>
      </c>
      <c r="G42" s="50" t="s">
        <v>315</v>
      </c>
      <c r="H42" s="50" t="s">
        <v>315</v>
      </c>
      <c r="I42" s="55">
        <v>877.5</v>
      </c>
    </row>
    <row r="43" spans="1:9" x14ac:dyDescent="0.45">
      <c r="A43" s="49">
        <v>266</v>
      </c>
      <c r="B43" s="50">
        <v>110</v>
      </c>
      <c r="C43" s="50" t="s">
        <v>139</v>
      </c>
      <c r="D43" s="50" t="s">
        <v>65</v>
      </c>
      <c r="E43" s="50" t="s">
        <v>70</v>
      </c>
      <c r="F43" s="50" t="s">
        <v>315</v>
      </c>
      <c r="G43" s="50" t="s">
        <v>315</v>
      </c>
      <c r="H43" s="50" t="s">
        <v>315</v>
      </c>
      <c r="I43" s="55">
        <v>720.75</v>
      </c>
    </row>
    <row r="44" spans="1:9" x14ac:dyDescent="0.45">
      <c r="A44" s="49">
        <v>273</v>
      </c>
      <c r="B44" s="50">
        <v>113</v>
      </c>
      <c r="C44" s="50" t="s">
        <v>140</v>
      </c>
      <c r="D44" s="50" t="s">
        <v>67</v>
      </c>
      <c r="E44" s="50" t="s">
        <v>72</v>
      </c>
      <c r="F44" s="50" t="s">
        <v>316</v>
      </c>
      <c r="G44" s="50" t="s">
        <v>316</v>
      </c>
      <c r="H44" s="50" t="s">
        <v>316</v>
      </c>
      <c r="I44" s="55">
        <v>8232.25</v>
      </c>
    </row>
    <row r="45" spans="1:9" x14ac:dyDescent="0.45">
      <c r="A45" s="49">
        <v>280</v>
      </c>
      <c r="B45" s="50">
        <v>116</v>
      </c>
      <c r="C45" s="50" t="s">
        <v>141</v>
      </c>
      <c r="D45" s="50" t="s">
        <v>65</v>
      </c>
      <c r="E45" s="50" t="s">
        <v>70</v>
      </c>
      <c r="F45" s="50" t="s">
        <v>316</v>
      </c>
      <c r="G45" s="50" t="s">
        <v>316</v>
      </c>
      <c r="H45" s="50" t="s">
        <v>316</v>
      </c>
      <c r="I45" s="55">
        <v>853.13</v>
      </c>
    </row>
    <row r="46" spans="1:9" x14ac:dyDescent="0.45">
      <c r="A46" s="49">
        <v>288</v>
      </c>
      <c r="B46" s="50">
        <v>119</v>
      </c>
      <c r="C46" s="50" t="s">
        <v>142</v>
      </c>
      <c r="D46" s="50" t="s">
        <v>66</v>
      </c>
      <c r="E46" s="50" t="s">
        <v>71</v>
      </c>
      <c r="F46" s="50" t="s">
        <v>317</v>
      </c>
      <c r="G46" s="50" t="s">
        <v>317</v>
      </c>
      <c r="H46" s="50" t="s">
        <v>317</v>
      </c>
      <c r="I46" s="55">
        <v>305.8</v>
      </c>
    </row>
    <row r="47" spans="1:9" x14ac:dyDescent="0.45">
      <c r="A47" s="49">
        <v>295</v>
      </c>
      <c r="B47" s="50">
        <v>122</v>
      </c>
      <c r="C47" s="50" t="s">
        <v>143</v>
      </c>
      <c r="D47" s="50" t="s">
        <v>68</v>
      </c>
      <c r="E47" s="50" t="s">
        <v>73</v>
      </c>
      <c r="F47" s="50" t="s">
        <v>317</v>
      </c>
      <c r="G47" s="50" t="s">
        <v>317</v>
      </c>
      <c r="H47" s="50" t="s">
        <v>317</v>
      </c>
      <c r="I47" s="55">
        <v>5304</v>
      </c>
    </row>
    <row r="48" spans="1:9" x14ac:dyDescent="0.45">
      <c r="A48" s="49">
        <v>302</v>
      </c>
      <c r="B48" s="50">
        <v>125</v>
      </c>
      <c r="C48" s="50" t="s">
        <v>144</v>
      </c>
      <c r="D48" s="50" t="s">
        <v>68</v>
      </c>
      <c r="E48" s="50" t="s">
        <v>73</v>
      </c>
      <c r="F48" s="50" t="s">
        <v>318</v>
      </c>
      <c r="G48" s="50" t="s">
        <v>318</v>
      </c>
      <c r="H48" s="50" t="s">
        <v>318</v>
      </c>
      <c r="I48" s="55">
        <v>609.38</v>
      </c>
    </row>
    <row r="49" spans="1:9" x14ac:dyDescent="0.45">
      <c r="A49" s="49">
        <v>310</v>
      </c>
      <c r="B49" s="50">
        <v>128</v>
      </c>
      <c r="C49" s="50" t="s">
        <v>145</v>
      </c>
      <c r="D49" s="50" t="s">
        <v>66</v>
      </c>
      <c r="E49" s="50" t="s">
        <v>71</v>
      </c>
      <c r="F49" s="50" t="s">
        <v>318</v>
      </c>
      <c r="G49" s="50" t="s">
        <v>318</v>
      </c>
      <c r="H49" s="50" t="s">
        <v>318</v>
      </c>
      <c r="I49" s="55">
        <v>480.5</v>
      </c>
    </row>
    <row r="50" spans="1:9" x14ac:dyDescent="0.45">
      <c r="A50" s="49">
        <v>318</v>
      </c>
      <c r="B50" s="50">
        <v>131</v>
      </c>
      <c r="C50" s="50" t="s">
        <v>146</v>
      </c>
      <c r="D50" s="50" t="s">
        <v>66</v>
      </c>
      <c r="E50" s="50" t="s">
        <v>71</v>
      </c>
      <c r="F50" s="50" t="s">
        <v>319</v>
      </c>
      <c r="G50" s="50" t="s">
        <v>319</v>
      </c>
      <c r="H50" s="50" t="s">
        <v>319</v>
      </c>
      <c r="I50" s="55">
        <v>1756</v>
      </c>
    </row>
    <row r="51" spans="1:9" x14ac:dyDescent="0.45">
      <c r="A51" s="49">
        <v>327</v>
      </c>
      <c r="B51" s="50">
        <v>134</v>
      </c>
      <c r="C51" s="50" t="s">
        <v>147</v>
      </c>
      <c r="D51" s="50" t="s">
        <v>65</v>
      </c>
      <c r="E51" s="50" t="s">
        <v>70</v>
      </c>
      <c r="F51" s="50" t="s">
        <v>320</v>
      </c>
      <c r="G51" s="50" t="s">
        <v>320</v>
      </c>
      <c r="H51" s="50" t="s">
        <v>320</v>
      </c>
      <c r="I51" s="55">
        <v>1452</v>
      </c>
    </row>
    <row r="52" spans="1:9" x14ac:dyDescent="0.45">
      <c r="A52" s="49">
        <v>334</v>
      </c>
      <c r="B52" s="50">
        <v>137</v>
      </c>
      <c r="C52" s="50" t="s">
        <v>148</v>
      </c>
      <c r="D52" s="50" t="s">
        <v>68</v>
      </c>
      <c r="E52" s="50" t="s">
        <v>73</v>
      </c>
      <c r="F52" s="50" t="s">
        <v>320</v>
      </c>
      <c r="G52" s="50" t="s">
        <v>320</v>
      </c>
      <c r="H52" s="50" t="s">
        <v>320</v>
      </c>
      <c r="I52" s="55">
        <v>2870</v>
      </c>
    </row>
    <row r="53" spans="1:9" x14ac:dyDescent="0.45">
      <c r="A53" s="49">
        <v>342</v>
      </c>
      <c r="B53" s="50">
        <v>140</v>
      </c>
      <c r="C53" s="50" t="s">
        <v>149</v>
      </c>
      <c r="D53" s="50" t="s">
        <v>66</v>
      </c>
      <c r="E53" s="50" t="s">
        <v>71</v>
      </c>
      <c r="F53" s="50" t="s">
        <v>321</v>
      </c>
      <c r="G53" s="50" t="s">
        <v>321</v>
      </c>
      <c r="H53" s="50" t="s">
        <v>321</v>
      </c>
      <c r="I53" s="55">
        <v>864.9</v>
      </c>
    </row>
    <row r="54" spans="1:9" x14ac:dyDescent="0.45">
      <c r="A54" s="49">
        <v>349</v>
      </c>
      <c r="B54" s="50">
        <v>143</v>
      </c>
      <c r="C54" s="50" t="s">
        <v>150</v>
      </c>
      <c r="D54" s="50" t="s">
        <v>65</v>
      </c>
      <c r="E54" s="50" t="s">
        <v>70</v>
      </c>
      <c r="F54" s="50" t="s">
        <v>322</v>
      </c>
      <c r="G54" s="50" t="s">
        <v>322</v>
      </c>
      <c r="H54" s="50" t="s">
        <v>322</v>
      </c>
      <c r="I54" s="55">
        <v>961</v>
      </c>
    </row>
    <row r="55" spans="1:9" x14ac:dyDescent="0.45">
      <c r="A55" s="49">
        <v>358</v>
      </c>
      <c r="B55" s="50">
        <v>146</v>
      </c>
      <c r="C55" s="50" t="s">
        <v>151</v>
      </c>
      <c r="D55" s="50" t="s">
        <v>67</v>
      </c>
      <c r="E55" s="50" t="s">
        <v>72</v>
      </c>
      <c r="F55" s="50" t="s">
        <v>323</v>
      </c>
      <c r="G55" s="50" t="s">
        <v>323</v>
      </c>
      <c r="H55" s="50" t="s">
        <v>323</v>
      </c>
      <c r="I55" s="55">
        <v>2061.38</v>
      </c>
    </row>
    <row r="56" spans="1:9" x14ac:dyDescent="0.45">
      <c r="A56" s="49">
        <v>364</v>
      </c>
      <c r="B56" s="50">
        <v>149</v>
      </c>
      <c r="C56" s="50" t="s">
        <v>152</v>
      </c>
      <c r="D56" s="50" t="s">
        <v>69</v>
      </c>
      <c r="E56" s="50" t="s">
        <v>74</v>
      </c>
      <c r="F56" s="50" t="s">
        <v>323</v>
      </c>
      <c r="G56" s="50" t="s">
        <v>323</v>
      </c>
      <c r="H56" s="50" t="s">
        <v>323</v>
      </c>
      <c r="I56" s="55">
        <v>975</v>
      </c>
    </row>
    <row r="57" spans="1:9" x14ac:dyDescent="0.45">
      <c r="A57" s="49">
        <v>371</v>
      </c>
      <c r="B57" s="50">
        <v>152</v>
      </c>
      <c r="C57" s="50" t="s">
        <v>153</v>
      </c>
      <c r="D57" s="50" t="s">
        <v>67</v>
      </c>
      <c r="E57" s="50" t="s">
        <v>72</v>
      </c>
      <c r="F57" s="50" t="s">
        <v>324</v>
      </c>
      <c r="G57" s="50" t="s">
        <v>324</v>
      </c>
      <c r="H57" s="50" t="s">
        <v>324</v>
      </c>
      <c r="I57" s="55">
        <v>9498.75</v>
      </c>
    </row>
    <row r="58" spans="1:9" x14ac:dyDescent="0.45">
      <c r="A58" s="49">
        <v>378</v>
      </c>
      <c r="B58" s="50">
        <v>155</v>
      </c>
      <c r="C58" s="50" t="s">
        <v>154</v>
      </c>
      <c r="D58" s="50" t="s">
        <v>65</v>
      </c>
      <c r="E58" s="50" t="s">
        <v>70</v>
      </c>
      <c r="F58" s="50" t="s">
        <v>325</v>
      </c>
      <c r="G58" s="50" t="s">
        <v>325</v>
      </c>
      <c r="H58" s="50" t="s">
        <v>325</v>
      </c>
      <c r="I58" s="55">
        <v>1096.8800000000001</v>
      </c>
    </row>
    <row r="59" spans="1:9" x14ac:dyDescent="0.45">
      <c r="A59" s="49">
        <v>386</v>
      </c>
      <c r="B59" s="50">
        <v>158</v>
      </c>
      <c r="C59" s="50" t="s">
        <v>155</v>
      </c>
      <c r="D59" s="50" t="s">
        <v>66</v>
      </c>
      <c r="E59" s="50" t="s">
        <v>71</v>
      </c>
      <c r="F59" s="50" t="s">
        <v>326</v>
      </c>
      <c r="G59" s="50" t="s">
        <v>326</v>
      </c>
      <c r="H59" s="50" t="s">
        <v>326</v>
      </c>
      <c r="I59" s="55">
        <v>361.4</v>
      </c>
    </row>
    <row r="60" spans="1:9" x14ac:dyDescent="0.45">
      <c r="A60" s="49">
        <v>393</v>
      </c>
      <c r="B60" s="50">
        <v>161</v>
      </c>
      <c r="C60" s="50" t="s">
        <v>156</v>
      </c>
      <c r="D60" s="50" t="s">
        <v>68</v>
      </c>
      <c r="E60" s="50" t="s">
        <v>73</v>
      </c>
      <c r="F60" s="50" t="s">
        <v>326</v>
      </c>
      <c r="G60" s="50" t="s">
        <v>326</v>
      </c>
      <c r="H60" s="50" t="s">
        <v>326</v>
      </c>
      <c r="I60" s="55">
        <v>8840</v>
      </c>
    </row>
    <row r="61" spans="1:9" x14ac:dyDescent="0.45">
      <c r="A61" s="49">
        <v>400</v>
      </c>
      <c r="B61" s="50">
        <v>164</v>
      </c>
      <c r="C61" s="50" t="s">
        <v>157</v>
      </c>
      <c r="D61" s="50" t="s">
        <v>68</v>
      </c>
      <c r="E61" s="50" t="s">
        <v>73</v>
      </c>
      <c r="F61" s="50" t="s">
        <v>327</v>
      </c>
      <c r="G61" s="50" t="s">
        <v>327</v>
      </c>
      <c r="H61" s="50" t="s">
        <v>327</v>
      </c>
      <c r="I61" s="55">
        <v>731.25</v>
      </c>
    </row>
    <row r="62" spans="1:9" x14ac:dyDescent="0.45">
      <c r="A62" s="49">
        <v>408</v>
      </c>
      <c r="B62" s="50">
        <v>167</v>
      </c>
      <c r="C62" s="50" t="s">
        <v>158</v>
      </c>
      <c r="D62" s="50" t="s">
        <v>66</v>
      </c>
      <c r="E62" s="50" t="s">
        <v>71</v>
      </c>
      <c r="F62" s="50" t="s">
        <v>327</v>
      </c>
      <c r="G62" s="50" t="s">
        <v>327</v>
      </c>
      <c r="H62" s="50" t="s">
        <v>327</v>
      </c>
      <c r="I62" s="55">
        <v>672.7</v>
      </c>
    </row>
    <row r="63" spans="1:9" x14ac:dyDescent="0.45">
      <c r="A63" s="49">
        <v>416</v>
      </c>
      <c r="B63" s="50">
        <v>170</v>
      </c>
      <c r="C63" s="50" t="s">
        <v>159</v>
      </c>
      <c r="D63" s="50" t="s">
        <v>66</v>
      </c>
      <c r="E63" s="50" t="s">
        <v>71</v>
      </c>
      <c r="F63" s="50" t="s">
        <v>328</v>
      </c>
      <c r="G63" s="50" t="s">
        <v>328</v>
      </c>
      <c r="H63" s="50" t="s">
        <v>328</v>
      </c>
      <c r="I63" s="55">
        <v>1975.5</v>
      </c>
    </row>
    <row r="64" spans="1:9" x14ac:dyDescent="0.45">
      <c r="A64" s="49">
        <v>425</v>
      </c>
      <c r="B64" s="50">
        <v>173</v>
      </c>
      <c r="C64" s="50" t="s">
        <v>160</v>
      </c>
      <c r="D64" s="50" t="s">
        <v>65</v>
      </c>
      <c r="E64" s="50" t="s">
        <v>70</v>
      </c>
      <c r="F64" s="50" t="s">
        <v>329</v>
      </c>
      <c r="G64" s="50" t="s">
        <v>329</v>
      </c>
      <c r="H64" s="50" t="s">
        <v>329</v>
      </c>
      <c r="I64" s="55">
        <v>1330.13</v>
      </c>
    </row>
    <row r="65" spans="1:9" x14ac:dyDescent="0.45">
      <c r="A65" s="49">
        <v>432</v>
      </c>
      <c r="B65" s="50">
        <v>176</v>
      </c>
      <c r="C65" s="50" t="s">
        <v>161</v>
      </c>
      <c r="D65" s="50" t="s">
        <v>68</v>
      </c>
      <c r="E65" s="50" t="s">
        <v>73</v>
      </c>
      <c r="F65" s="50" t="s">
        <v>329</v>
      </c>
      <c r="G65" s="50" t="s">
        <v>329</v>
      </c>
      <c r="H65" s="50" t="s">
        <v>329</v>
      </c>
      <c r="I65" s="55">
        <v>2460</v>
      </c>
    </row>
    <row r="66" spans="1:9" x14ac:dyDescent="0.45">
      <c r="A66" s="49">
        <v>440</v>
      </c>
      <c r="B66" s="50">
        <v>179</v>
      </c>
      <c r="C66" s="50" t="s">
        <v>162</v>
      </c>
      <c r="D66" s="50" t="s">
        <v>66</v>
      </c>
      <c r="E66" s="50" t="s">
        <v>71</v>
      </c>
      <c r="F66" s="50" t="s">
        <v>330</v>
      </c>
      <c r="G66" s="50" t="s">
        <v>330</v>
      </c>
      <c r="H66" s="50" t="s">
        <v>330</v>
      </c>
      <c r="I66" s="55">
        <v>961</v>
      </c>
    </row>
    <row r="67" spans="1:9" x14ac:dyDescent="0.45">
      <c r="A67" s="49">
        <v>449</v>
      </c>
      <c r="B67" s="50">
        <v>182</v>
      </c>
      <c r="C67" s="50" t="s">
        <v>163</v>
      </c>
      <c r="D67" s="50" t="s">
        <v>67</v>
      </c>
      <c r="E67" s="50" t="s">
        <v>72</v>
      </c>
      <c r="F67" s="50" t="s">
        <v>331</v>
      </c>
      <c r="G67" s="50" t="s">
        <v>331</v>
      </c>
      <c r="H67" s="50" t="s">
        <v>331</v>
      </c>
      <c r="I67" s="55">
        <v>1941.25</v>
      </c>
    </row>
    <row r="68" spans="1:9" x14ac:dyDescent="0.45">
      <c r="A68" s="49">
        <v>456</v>
      </c>
      <c r="B68" s="50">
        <v>185</v>
      </c>
      <c r="C68" s="50" t="s">
        <v>164</v>
      </c>
      <c r="D68" s="50" t="s">
        <v>65</v>
      </c>
      <c r="E68" s="50" t="s">
        <v>70</v>
      </c>
      <c r="F68" s="50" t="s">
        <v>331</v>
      </c>
      <c r="G68" s="50" t="s">
        <v>331</v>
      </c>
      <c r="H68" s="50" t="s">
        <v>331</v>
      </c>
      <c r="I68" s="55">
        <v>1081.1300000000001</v>
      </c>
    </row>
    <row r="69" spans="1:9" x14ac:dyDescent="0.45">
      <c r="A69" s="49">
        <v>462</v>
      </c>
      <c r="B69" s="50">
        <v>188</v>
      </c>
      <c r="C69" s="50" t="s">
        <v>165</v>
      </c>
      <c r="D69" s="50" t="s">
        <v>69</v>
      </c>
      <c r="E69" s="50" t="s">
        <v>74</v>
      </c>
      <c r="F69" s="50" t="s">
        <v>332</v>
      </c>
      <c r="G69" s="50" t="s">
        <v>332</v>
      </c>
      <c r="H69" s="50" t="s">
        <v>332</v>
      </c>
      <c r="I69" s="55">
        <v>1072.5</v>
      </c>
    </row>
    <row r="70" spans="1:9" x14ac:dyDescent="0.45">
      <c r="A70" s="49">
        <v>469</v>
      </c>
      <c r="B70" s="50">
        <v>191</v>
      </c>
      <c r="C70" s="50" t="s">
        <v>166</v>
      </c>
      <c r="D70" s="50" t="s">
        <v>67</v>
      </c>
      <c r="E70" s="50" t="s">
        <v>72</v>
      </c>
      <c r="F70" s="50" t="s">
        <v>333</v>
      </c>
      <c r="G70" s="50" t="s">
        <v>333</v>
      </c>
      <c r="H70" s="50" t="s">
        <v>333</v>
      </c>
      <c r="I70" s="55">
        <v>11398.5</v>
      </c>
    </row>
    <row r="71" spans="1:9" x14ac:dyDescent="0.45">
      <c r="A71" s="49">
        <v>477</v>
      </c>
      <c r="B71" s="50">
        <v>194</v>
      </c>
      <c r="C71" s="50" t="s">
        <v>167</v>
      </c>
      <c r="D71" s="50" t="s">
        <v>66</v>
      </c>
      <c r="E71" s="50" t="s">
        <v>71</v>
      </c>
      <c r="F71" s="50" t="s">
        <v>334</v>
      </c>
      <c r="G71" s="50" t="s">
        <v>334</v>
      </c>
      <c r="H71" s="50" t="s">
        <v>334</v>
      </c>
      <c r="I71" s="55">
        <v>361.4</v>
      </c>
    </row>
    <row r="72" spans="1:9" x14ac:dyDescent="0.45">
      <c r="A72" s="49">
        <v>484</v>
      </c>
      <c r="B72" s="50">
        <v>197</v>
      </c>
      <c r="C72" s="50" t="s">
        <v>168</v>
      </c>
      <c r="D72" s="50" t="s">
        <v>65</v>
      </c>
      <c r="E72" s="50" t="s">
        <v>70</v>
      </c>
      <c r="F72" s="50" t="s">
        <v>334</v>
      </c>
      <c r="G72" s="50" t="s">
        <v>334</v>
      </c>
      <c r="H72" s="50" t="s">
        <v>334</v>
      </c>
      <c r="I72" s="55">
        <v>1096.8800000000001</v>
      </c>
    </row>
    <row r="73" spans="1:9" x14ac:dyDescent="0.45">
      <c r="A73" s="49">
        <v>491</v>
      </c>
      <c r="B73" s="50">
        <v>200</v>
      </c>
      <c r="C73" s="50" t="s">
        <v>169</v>
      </c>
      <c r="D73" s="50" t="s">
        <v>68</v>
      </c>
      <c r="E73" s="50" t="s">
        <v>73</v>
      </c>
      <c r="F73" s="50" t="s">
        <v>334</v>
      </c>
      <c r="G73" s="50" t="s">
        <v>334</v>
      </c>
      <c r="H73" s="50" t="s">
        <v>334</v>
      </c>
      <c r="I73" s="55">
        <v>8840</v>
      </c>
    </row>
    <row r="74" spans="1:9" x14ac:dyDescent="0.45">
      <c r="A74" s="49">
        <v>498</v>
      </c>
      <c r="B74" s="50">
        <v>203</v>
      </c>
      <c r="C74" s="50" t="s">
        <v>170</v>
      </c>
      <c r="D74" s="50" t="s">
        <v>68</v>
      </c>
      <c r="E74" s="50" t="s">
        <v>73</v>
      </c>
      <c r="F74" s="50" t="s">
        <v>335</v>
      </c>
      <c r="G74" s="50" t="s">
        <v>335</v>
      </c>
      <c r="H74" s="50" t="s">
        <v>335</v>
      </c>
      <c r="I74" s="55">
        <v>731.25</v>
      </c>
    </row>
    <row r="75" spans="1:9" x14ac:dyDescent="0.45">
      <c r="A75" s="49">
        <v>508</v>
      </c>
      <c r="B75" s="50">
        <v>206</v>
      </c>
      <c r="C75" s="50" t="s">
        <v>171</v>
      </c>
      <c r="D75" s="50" t="s">
        <v>66</v>
      </c>
      <c r="E75" s="50" t="s">
        <v>71</v>
      </c>
      <c r="F75" s="50" t="s">
        <v>336</v>
      </c>
      <c r="G75" s="50" t="s">
        <v>336</v>
      </c>
      <c r="H75" s="50" t="s">
        <v>336</v>
      </c>
      <c r="I75" s="55">
        <v>2744.3</v>
      </c>
    </row>
    <row r="76" spans="1:9" x14ac:dyDescent="0.45">
      <c r="A76" s="49">
        <v>517</v>
      </c>
      <c r="B76" s="50">
        <v>209</v>
      </c>
      <c r="C76" s="50" t="s">
        <v>172</v>
      </c>
      <c r="D76" s="50" t="s">
        <v>65</v>
      </c>
      <c r="E76" s="50" t="s">
        <v>70</v>
      </c>
      <c r="F76" s="50" t="s">
        <v>337</v>
      </c>
      <c r="G76" s="50" t="s">
        <v>337</v>
      </c>
      <c r="H76" s="50" t="s">
        <v>337</v>
      </c>
      <c r="I76" s="55">
        <v>1331.88</v>
      </c>
    </row>
    <row r="77" spans="1:9" x14ac:dyDescent="0.45">
      <c r="A77" s="49">
        <v>524</v>
      </c>
      <c r="B77" s="50">
        <v>212</v>
      </c>
      <c r="C77" s="50" t="s">
        <v>173</v>
      </c>
      <c r="D77" s="50" t="s">
        <v>68</v>
      </c>
      <c r="E77" s="50" t="s">
        <v>73</v>
      </c>
      <c r="F77" s="50" t="s">
        <v>337</v>
      </c>
      <c r="G77" s="50" t="s">
        <v>337</v>
      </c>
      <c r="H77" s="50" t="s">
        <v>337</v>
      </c>
      <c r="I77" s="55">
        <v>2870</v>
      </c>
    </row>
    <row r="78" spans="1:9" x14ac:dyDescent="0.45">
      <c r="A78" s="49">
        <v>532</v>
      </c>
      <c r="B78" s="50">
        <v>215</v>
      </c>
      <c r="C78" s="50" t="s">
        <v>174</v>
      </c>
      <c r="D78" s="50" t="s">
        <v>66</v>
      </c>
      <c r="E78" s="50" t="s">
        <v>71</v>
      </c>
      <c r="F78" s="50" t="s">
        <v>338</v>
      </c>
      <c r="G78" s="50" t="s">
        <v>338</v>
      </c>
      <c r="H78" s="50" t="s">
        <v>338</v>
      </c>
      <c r="I78" s="55">
        <v>864.9</v>
      </c>
    </row>
    <row r="79" spans="1:9" x14ac:dyDescent="0.45">
      <c r="A79" s="49">
        <v>539</v>
      </c>
      <c r="B79" s="50">
        <v>218</v>
      </c>
      <c r="C79" s="50" t="s">
        <v>175</v>
      </c>
      <c r="D79" s="50" t="s">
        <v>65</v>
      </c>
      <c r="E79" s="50" t="s">
        <v>70</v>
      </c>
      <c r="F79" s="50" t="s">
        <v>339</v>
      </c>
      <c r="G79" s="50" t="s">
        <v>339</v>
      </c>
      <c r="H79" s="50" t="s">
        <v>339</v>
      </c>
      <c r="I79" s="55">
        <v>961</v>
      </c>
    </row>
    <row r="80" spans="1:9" x14ac:dyDescent="0.45">
      <c r="A80" s="49">
        <v>548</v>
      </c>
      <c r="B80" s="50">
        <v>221</v>
      </c>
      <c r="C80" s="50" t="s">
        <v>176</v>
      </c>
      <c r="D80" s="50" t="s">
        <v>67</v>
      </c>
      <c r="E80" s="50" t="s">
        <v>72</v>
      </c>
      <c r="F80" s="50" t="s">
        <v>340</v>
      </c>
      <c r="G80" s="50" t="s">
        <v>340</v>
      </c>
      <c r="H80" s="50" t="s">
        <v>340</v>
      </c>
      <c r="I80" s="55">
        <v>1453.75</v>
      </c>
    </row>
    <row r="81" spans="1:9" x14ac:dyDescent="0.45">
      <c r="A81" s="49">
        <v>554</v>
      </c>
      <c r="B81" s="50">
        <v>224</v>
      </c>
      <c r="C81" s="50" t="s">
        <v>177</v>
      </c>
      <c r="D81" s="50" t="s">
        <v>69</v>
      </c>
      <c r="E81" s="50" t="s">
        <v>74</v>
      </c>
      <c r="F81" s="50" t="s">
        <v>340</v>
      </c>
      <c r="G81" s="50" t="s">
        <v>340</v>
      </c>
      <c r="H81" s="50" t="s">
        <v>340</v>
      </c>
      <c r="I81" s="55">
        <v>877.5</v>
      </c>
    </row>
    <row r="82" spans="1:9" x14ac:dyDescent="0.45">
      <c r="A82" s="49">
        <v>561</v>
      </c>
      <c r="B82" s="50">
        <v>227</v>
      </c>
      <c r="C82" s="50" t="s">
        <v>178</v>
      </c>
      <c r="D82" s="50" t="s">
        <v>67</v>
      </c>
      <c r="E82" s="50" t="s">
        <v>72</v>
      </c>
      <c r="F82" s="50" t="s">
        <v>341</v>
      </c>
      <c r="G82" s="50" t="s">
        <v>341</v>
      </c>
      <c r="H82" s="50" t="s">
        <v>341</v>
      </c>
      <c r="I82" s="55">
        <v>8865.5</v>
      </c>
    </row>
    <row r="83" spans="1:9" x14ac:dyDescent="0.45">
      <c r="A83" s="49">
        <v>568</v>
      </c>
      <c r="B83" s="50">
        <v>230</v>
      </c>
      <c r="C83" s="50" t="s">
        <v>179</v>
      </c>
      <c r="D83" s="50" t="s">
        <v>65</v>
      </c>
      <c r="E83" s="50" t="s">
        <v>70</v>
      </c>
      <c r="F83" s="50" t="s">
        <v>342</v>
      </c>
      <c r="G83" s="50" t="s">
        <v>342</v>
      </c>
      <c r="H83" s="50" t="s">
        <v>342</v>
      </c>
      <c r="I83" s="55">
        <v>975</v>
      </c>
    </row>
    <row r="84" spans="1:9" x14ac:dyDescent="0.45">
      <c r="A84" s="49">
        <v>576</v>
      </c>
      <c r="B84" s="50">
        <v>233</v>
      </c>
      <c r="C84" s="50" t="s">
        <v>180</v>
      </c>
      <c r="D84" s="50" t="s">
        <v>66</v>
      </c>
      <c r="E84" s="50" t="s">
        <v>71</v>
      </c>
      <c r="F84" s="50" t="s">
        <v>343</v>
      </c>
      <c r="G84" s="50" t="s">
        <v>343</v>
      </c>
      <c r="H84" s="50" t="s">
        <v>343</v>
      </c>
      <c r="I84" s="55">
        <v>305.8</v>
      </c>
    </row>
    <row r="85" spans="1:9" x14ac:dyDescent="0.45">
      <c r="A85" s="49">
        <v>583</v>
      </c>
      <c r="B85" s="50">
        <v>236</v>
      </c>
      <c r="C85" s="50" t="s">
        <v>181</v>
      </c>
      <c r="D85" s="50" t="s">
        <v>68</v>
      </c>
      <c r="E85" s="50" t="s">
        <v>73</v>
      </c>
      <c r="F85" s="50" t="s">
        <v>343</v>
      </c>
      <c r="G85" s="50" t="s">
        <v>343</v>
      </c>
      <c r="H85" s="50" t="s">
        <v>343</v>
      </c>
      <c r="I85" s="55">
        <v>7956</v>
      </c>
    </row>
    <row r="86" spans="1:9" x14ac:dyDescent="0.45">
      <c r="A86" s="49">
        <v>590</v>
      </c>
      <c r="B86" s="50">
        <v>239</v>
      </c>
      <c r="C86" s="50" t="s">
        <v>182</v>
      </c>
      <c r="D86" s="50" t="s">
        <v>68</v>
      </c>
      <c r="E86" s="50" t="s">
        <v>73</v>
      </c>
      <c r="F86" s="50" t="s">
        <v>344</v>
      </c>
      <c r="G86" s="50" t="s">
        <v>344</v>
      </c>
      <c r="H86" s="50" t="s">
        <v>344</v>
      </c>
      <c r="I86" s="55">
        <v>609.38</v>
      </c>
    </row>
    <row r="87" spans="1:9" x14ac:dyDescent="0.45">
      <c r="A87" s="49">
        <v>598</v>
      </c>
      <c r="B87" s="50">
        <v>242</v>
      </c>
      <c r="C87" s="50" t="s">
        <v>183</v>
      </c>
      <c r="D87" s="50" t="s">
        <v>66</v>
      </c>
      <c r="E87" s="50" t="s">
        <v>71</v>
      </c>
      <c r="F87" s="50" t="s">
        <v>344</v>
      </c>
      <c r="G87" s="50" t="s">
        <v>344</v>
      </c>
      <c r="H87" s="50" t="s">
        <v>344</v>
      </c>
      <c r="I87" s="55">
        <v>672.7</v>
      </c>
    </row>
    <row r="88" spans="1:9" x14ac:dyDescent="0.45">
      <c r="A88" s="49">
        <v>606</v>
      </c>
      <c r="B88" s="50">
        <v>245</v>
      </c>
      <c r="C88" s="50" t="s">
        <v>184</v>
      </c>
      <c r="D88" s="50" t="s">
        <v>66</v>
      </c>
      <c r="E88" s="50" t="s">
        <v>71</v>
      </c>
      <c r="F88" s="50" t="s">
        <v>345</v>
      </c>
      <c r="G88" s="50" t="s">
        <v>345</v>
      </c>
      <c r="H88" s="50" t="s">
        <v>345</v>
      </c>
      <c r="I88" s="55">
        <v>1317</v>
      </c>
    </row>
    <row r="89" spans="1:9" x14ac:dyDescent="0.45">
      <c r="A89" s="49">
        <v>615</v>
      </c>
      <c r="B89" s="50">
        <v>248</v>
      </c>
      <c r="C89" s="50" t="s">
        <v>185</v>
      </c>
      <c r="D89" s="50" t="s">
        <v>65</v>
      </c>
      <c r="E89" s="50" t="s">
        <v>70</v>
      </c>
      <c r="F89" s="50" t="s">
        <v>346</v>
      </c>
      <c r="G89" s="50" t="s">
        <v>346</v>
      </c>
      <c r="H89" s="50" t="s">
        <v>346</v>
      </c>
      <c r="I89" s="55">
        <v>1331.88</v>
      </c>
    </row>
    <row r="90" spans="1:9" x14ac:dyDescent="0.45">
      <c r="A90" s="49">
        <v>622</v>
      </c>
      <c r="B90" s="50">
        <v>251</v>
      </c>
      <c r="C90" s="50" t="s">
        <v>186</v>
      </c>
      <c r="D90" s="50" t="s">
        <v>68</v>
      </c>
      <c r="E90" s="50" t="s">
        <v>73</v>
      </c>
      <c r="F90" s="50" t="s">
        <v>346</v>
      </c>
      <c r="G90" s="50" t="s">
        <v>346</v>
      </c>
      <c r="H90" s="50" t="s">
        <v>346</v>
      </c>
      <c r="I90" s="55">
        <v>2050</v>
      </c>
    </row>
    <row r="91" spans="1:9" x14ac:dyDescent="0.45">
      <c r="A91" s="49">
        <v>630</v>
      </c>
      <c r="B91" s="50">
        <v>254</v>
      </c>
      <c r="C91" s="50" t="s">
        <v>187</v>
      </c>
      <c r="D91" s="50" t="s">
        <v>66</v>
      </c>
      <c r="E91" s="50" t="s">
        <v>71</v>
      </c>
      <c r="F91" s="50" t="s">
        <v>347</v>
      </c>
      <c r="G91" s="50" t="s">
        <v>347</v>
      </c>
      <c r="H91" s="50" t="s">
        <v>347</v>
      </c>
      <c r="I91" s="55">
        <v>961</v>
      </c>
    </row>
    <row r="92" spans="1:9" x14ac:dyDescent="0.45">
      <c r="A92" s="49">
        <v>639</v>
      </c>
      <c r="B92" s="50">
        <v>257</v>
      </c>
      <c r="C92" s="50" t="s">
        <v>188</v>
      </c>
      <c r="D92" s="50" t="s">
        <v>67</v>
      </c>
      <c r="E92" s="50" t="s">
        <v>72</v>
      </c>
      <c r="F92" s="50" t="s">
        <v>348</v>
      </c>
      <c r="G92" s="50" t="s">
        <v>348</v>
      </c>
      <c r="H92" s="50" t="s">
        <v>348</v>
      </c>
      <c r="I92" s="55">
        <v>1453.75</v>
      </c>
    </row>
    <row r="93" spans="1:9" x14ac:dyDescent="0.45">
      <c r="A93" s="49">
        <v>646</v>
      </c>
      <c r="B93" s="50">
        <v>260</v>
      </c>
      <c r="C93" s="50" t="s">
        <v>189</v>
      </c>
      <c r="D93" s="50" t="s">
        <v>65</v>
      </c>
      <c r="E93" s="50" t="s">
        <v>70</v>
      </c>
      <c r="F93" s="50" t="s">
        <v>348</v>
      </c>
      <c r="G93" s="50" t="s">
        <v>348</v>
      </c>
      <c r="H93" s="50" t="s">
        <v>348</v>
      </c>
      <c r="I93" s="55">
        <v>961</v>
      </c>
    </row>
    <row r="94" spans="1:9" x14ac:dyDescent="0.45">
      <c r="A94" s="49">
        <v>652</v>
      </c>
      <c r="B94" s="50">
        <v>263</v>
      </c>
      <c r="C94" s="50" t="s">
        <v>190</v>
      </c>
      <c r="D94" s="50" t="s">
        <v>69</v>
      </c>
      <c r="E94" s="50" t="s">
        <v>74</v>
      </c>
      <c r="F94" s="50" t="s">
        <v>349</v>
      </c>
      <c r="G94" s="50" t="s">
        <v>349</v>
      </c>
      <c r="H94" s="50" t="s">
        <v>349</v>
      </c>
      <c r="I94" s="55">
        <v>975</v>
      </c>
    </row>
    <row r="95" spans="1:9" x14ac:dyDescent="0.45">
      <c r="A95" s="49">
        <v>659</v>
      </c>
      <c r="B95" s="50">
        <v>266</v>
      </c>
      <c r="C95" s="50" t="s">
        <v>191</v>
      </c>
      <c r="D95" s="50" t="s">
        <v>67</v>
      </c>
      <c r="E95" s="50" t="s">
        <v>72</v>
      </c>
      <c r="F95" s="50" t="s">
        <v>350</v>
      </c>
      <c r="G95" s="50" t="s">
        <v>350</v>
      </c>
      <c r="H95" s="50" t="s">
        <v>350</v>
      </c>
      <c r="I95" s="55">
        <v>9498.75</v>
      </c>
    </row>
    <row r="96" spans="1:9" x14ac:dyDescent="0.45">
      <c r="A96" s="49">
        <v>667</v>
      </c>
      <c r="B96" s="50">
        <v>269</v>
      </c>
      <c r="C96" s="50" t="s">
        <v>192</v>
      </c>
      <c r="D96" s="50" t="s">
        <v>66</v>
      </c>
      <c r="E96" s="50" t="s">
        <v>71</v>
      </c>
      <c r="F96" s="50" t="s">
        <v>351</v>
      </c>
      <c r="G96" s="50" t="s">
        <v>351</v>
      </c>
      <c r="H96" s="50" t="s">
        <v>351</v>
      </c>
      <c r="I96" s="55">
        <v>361.4</v>
      </c>
    </row>
    <row r="97" spans="1:9" x14ac:dyDescent="0.45">
      <c r="A97" s="49">
        <v>674</v>
      </c>
      <c r="B97" s="50">
        <v>272</v>
      </c>
      <c r="C97" s="50" t="s">
        <v>193</v>
      </c>
      <c r="D97" s="50" t="s">
        <v>65</v>
      </c>
      <c r="E97" s="50" t="s">
        <v>70</v>
      </c>
      <c r="F97" s="50" t="s">
        <v>351</v>
      </c>
      <c r="G97" s="50" t="s">
        <v>351</v>
      </c>
      <c r="H97" s="50" t="s">
        <v>351</v>
      </c>
      <c r="I97" s="55">
        <v>975</v>
      </c>
    </row>
    <row r="98" spans="1:9" x14ac:dyDescent="0.45">
      <c r="A98" s="49">
        <v>681</v>
      </c>
      <c r="B98" s="50">
        <v>275</v>
      </c>
      <c r="C98" s="50" t="s">
        <v>194</v>
      </c>
      <c r="D98" s="50" t="s">
        <v>68</v>
      </c>
      <c r="E98" s="50" t="s">
        <v>73</v>
      </c>
      <c r="F98" s="50" t="s">
        <v>351</v>
      </c>
      <c r="G98" s="50" t="s">
        <v>351</v>
      </c>
      <c r="H98" s="50" t="s">
        <v>351</v>
      </c>
      <c r="I98" s="55">
        <v>7956</v>
      </c>
    </row>
    <row r="99" spans="1:9" x14ac:dyDescent="0.45">
      <c r="A99" s="49">
        <v>688</v>
      </c>
      <c r="B99" s="50">
        <v>278</v>
      </c>
      <c r="C99" s="50" t="s">
        <v>195</v>
      </c>
      <c r="D99" s="50" t="s">
        <v>68</v>
      </c>
      <c r="E99" s="50" t="s">
        <v>73</v>
      </c>
      <c r="F99" s="50" t="s">
        <v>352</v>
      </c>
      <c r="G99" s="50" t="s">
        <v>352</v>
      </c>
      <c r="H99" s="50" t="s">
        <v>352</v>
      </c>
      <c r="I99" s="55">
        <v>609.38</v>
      </c>
    </row>
    <row r="100" spans="1:9" x14ac:dyDescent="0.45">
      <c r="A100" s="49">
        <v>698</v>
      </c>
      <c r="B100" s="50">
        <v>281</v>
      </c>
      <c r="C100" s="50" t="s">
        <v>196</v>
      </c>
      <c r="D100" s="50" t="s">
        <v>66</v>
      </c>
      <c r="E100" s="50" t="s">
        <v>71</v>
      </c>
      <c r="F100" s="50" t="s">
        <v>353</v>
      </c>
      <c r="G100" s="50" t="s">
        <v>353</v>
      </c>
      <c r="H100" s="50" t="s">
        <v>353</v>
      </c>
      <c r="I100" s="55">
        <v>1770.2</v>
      </c>
    </row>
    <row r="101" spans="1:9" x14ac:dyDescent="0.45">
      <c r="A101" s="49">
        <v>707</v>
      </c>
      <c r="B101" s="50">
        <v>284</v>
      </c>
      <c r="C101" s="50" t="s">
        <v>197</v>
      </c>
      <c r="D101" s="50" t="s">
        <v>65</v>
      </c>
      <c r="E101" s="50" t="s">
        <v>70</v>
      </c>
      <c r="F101" s="50" t="s">
        <v>354</v>
      </c>
      <c r="G101" s="50" t="s">
        <v>354</v>
      </c>
      <c r="H101" s="50" t="s">
        <v>354</v>
      </c>
      <c r="I101" s="55">
        <v>846.13</v>
      </c>
    </row>
    <row r="102" spans="1:9" x14ac:dyDescent="0.45">
      <c r="A102" s="49">
        <v>714</v>
      </c>
      <c r="B102" s="50">
        <v>287</v>
      </c>
      <c r="C102" s="50" t="s">
        <v>198</v>
      </c>
      <c r="D102" s="50" t="s">
        <v>68</v>
      </c>
      <c r="E102" s="50" t="s">
        <v>73</v>
      </c>
      <c r="F102" s="50" t="s">
        <v>354</v>
      </c>
      <c r="G102" s="50" t="s">
        <v>354</v>
      </c>
      <c r="H102" s="50" t="s">
        <v>354</v>
      </c>
      <c r="I102" s="55">
        <v>2050</v>
      </c>
    </row>
    <row r="103" spans="1:9" x14ac:dyDescent="0.45">
      <c r="A103" s="49">
        <v>722</v>
      </c>
      <c r="B103" s="50">
        <v>290</v>
      </c>
      <c r="C103" s="50" t="s">
        <v>199</v>
      </c>
      <c r="D103" s="50" t="s">
        <v>66</v>
      </c>
      <c r="E103" s="50" t="s">
        <v>71</v>
      </c>
      <c r="F103" s="50" t="s">
        <v>355</v>
      </c>
      <c r="G103" s="50" t="s">
        <v>355</v>
      </c>
      <c r="H103" s="50" t="s">
        <v>355</v>
      </c>
      <c r="I103" s="55">
        <v>576.6</v>
      </c>
    </row>
    <row r="104" spans="1:9" x14ac:dyDescent="0.45">
      <c r="A104" s="49">
        <v>729</v>
      </c>
      <c r="B104" s="50">
        <v>293</v>
      </c>
      <c r="C104" s="50" t="s">
        <v>200</v>
      </c>
      <c r="D104" s="50" t="s">
        <v>65</v>
      </c>
      <c r="E104" s="50" t="s">
        <v>70</v>
      </c>
      <c r="F104" s="50" t="s">
        <v>356</v>
      </c>
      <c r="G104" s="50" t="s">
        <v>356</v>
      </c>
      <c r="H104" s="50" t="s">
        <v>356</v>
      </c>
      <c r="I104" s="55">
        <v>840.88</v>
      </c>
    </row>
    <row r="105" spans="1:9" x14ac:dyDescent="0.45">
      <c r="A105" s="49">
        <v>738</v>
      </c>
      <c r="B105" s="50">
        <v>296</v>
      </c>
      <c r="C105" s="50" t="s">
        <v>201</v>
      </c>
      <c r="D105" s="50" t="s">
        <v>67</v>
      </c>
      <c r="E105" s="50" t="s">
        <v>72</v>
      </c>
      <c r="F105" s="50" t="s">
        <v>357</v>
      </c>
      <c r="G105" s="50" t="s">
        <v>357</v>
      </c>
      <c r="H105" s="50" t="s">
        <v>357</v>
      </c>
      <c r="I105" s="55">
        <v>1455.5</v>
      </c>
    </row>
    <row r="106" spans="1:9" x14ac:dyDescent="0.45">
      <c r="A106" s="49">
        <v>744</v>
      </c>
      <c r="B106" s="50">
        <v>299</v>
      </c>
      <c r="C106" s="50" t="s">
        <v>202</v>
      </c>
      <c r="D106" s="50" t="s">
        <v>69</v>
      </c>
      <c r="E106" s="50" t="s">
        <v>74</v>
      </c>
      <c r="F106" s="50" t="s">
        <v>357</v>
      </c>
      <c r="G106" s="50" t="s">
        <v>357</v>
      </c>
      <c r="H106" s="50" t="s">
        <v>357</v>
      </c>
      <c r="I106" s="55">
        <v>780</v>
      </c>
    </row>
    <row r="107" spans="1:9" x14ac:dyDescent="0.45">
      <c r="A107" s="49">
        <v>751</v>
      </c>
      <c r="B107" s="50">
        <v>302</v>
      </c>
      <c r="C107" s="50" t="s">
        <v>203</v>
      </c>
      <c r="D107" s="50" t="s">
        <v>67</v>
      </c>
      <c r="E107" s="50" t="s">
        <v>72</v>
      </c>
      <c r="F107" s="50" t="s">
        <v>358</v>
      </c>
      <c r="G107" s="50" t="s">
        <v>358</v>
      </c>
      <c r="H107" s="50" t="s">
        <v>358</v>
      </c>
      <c r="I107" s="55">
        <v>6332.5</v>
      </c>
    </row>
    <row r="108" spans="1:9" x14ac:dyDescent="0.45">
      <c r="A108" s="49">
        <v>758</v>
      </c>
      <c r="B108" s="50">
        <v>305</v>
      </c>
      <c r="C108" s="50" t="s">
        <v>204</v>
      </c>
      <c r="D108" s="50" t="s">
        <v>65</v>
      </c>
      <c r="E108" s="50" t="s">
        <v>70</v>
      </c>
      <c r="F108" s="50" t="s">
        <v>359</v>
      </c>
      <c r="G108" s="50" t="s">
        <v>359</v>
      </c>
      <c r="H108" s="50" t="s">
        <v>359</v>
      </c>
      <c r="I108" s="55">
        <v>853.13</v>
      </c>
    </row>
    <row r="109" spans="1:9" x14ac:dyDescent="0.45">
      <c r="A109" s="49">
        <v>766</v>
      </c>
      <c r="B109" s="50">
        <v>308</v>
      </c>
      <c r="C109" s="50" t="s">
        <v>205</v>
      </c>
      <c r="D109" s="50" t="s">
        <v>66</v>
      </c>
      <c r="E109" s="50" t="s">
        <v>71</v>
      </c>
      <c r="F109" s="50" t="s">
        <v>360</v>
      </c>
      <c r="G109" s="50" t="s">
        <v>360</v>
      </c>
      <c r="H109" s="50" t="s">
        <v>360</v>
      </c>
      <c r="I109" s="55">
        <v>305.8</v>
      </c>
    </row>
    <row r="110" spans="1:9" x14ac:dyDescent="0.45">
      <c r="A110" s="49">
        <v>773</v>
      </c>
      <c r="B110" s="50">
        <v>311</v>
      </c>
      <c r="C110" s="50" t="s">
        <v>206</v>
      </c>
      <c r="D110" s="50" t="s">
        <v>68</v>
      </c>
      <c r="E110" s="50" t="s">
        <v>73</v>
      </c>
      <c r="F110" s="50" t="s">
        <v>360</v>
      </c>
      <c r="G110" s="50" t="s">
        <v>360</v>
      </c>
      <c r="H110" s="50" t="s">
        <v>360</v>
      </c>
      <c r="I110" s="55">
        <v>6188</v>
      </c>
    </row>
    <row r="111" spans="1:9" x14ac:dyDescent="0.45">
      <c r="A111" s="49">
        <v>780</v>
      </c>
      <c r="B111" s="50">
        <v>314</v>
      </c>
      <c r="C111" s="50" t="s">
        <v>207</v>
      </c>
      <c r="D111" s="50" t="s">
        <v>68</v>
      </c>
      <c r="E111" s="50" t="s">
        <v>73</v>
      </c>
      <c r="F111" s="50" t="s">
        <v>361</v>
      </c>
      <c r="G111" s="50" t="s">
        <v>361</v>
      </c>
      <c r="H111" s="50" t="s">
        <v>361</v>
      </c>
      <c r="I111" s="55">
        <v>487.5</v>
      </c>
    </row>
    <row r="112" spans="1:9" x14ac:dyDescent="0.45">
      <c r="A112" s="49">
        <v>788</v>
      </c>
      <c r="B112" s="50">
        <v>317</v>
      </c>
      <c r="C112" s="50" t="s">
        <v>208</v>
      </c>
      <c r="D112" s="50" t="s">
        <v>66</v>
      </c>
      <c r="E112" s="50" t="s">
        <v>71</v>
      </c>
      <c r="F112" s="50" t="s">
        <v>361</v>
      </c>
      <c r="G112" s="50" t="s">
        <v>361</v>
      </c>
      <c r="H112" s="50" t="s">
        <v>361</v>
      </c>
      <c r="I112" s="55">
        <v>480.5</v>
      </c>
    </row>
    <row r="113" spans="1:9" x14ac:dyDescent="0.45">
      <c r="A113" s="49">
        <v>796</v>
      </c>
      <c r="B113" s="50">
        <v>320</v>
      </c>
      <c r="C113" s="50" t="s">
        <v>209</v>
      </c>
      <c r="D113" s="50" t="s">
        <v>66</v>
      </c>
      <c r="E113" s="50" t="s">
        <v>71</v>
      </c>
      <c r="F113" s="50" t="s">
        <v>362</v>
      </c>
      <c r="G113" s="50" t="s">
        <v>362</v>
      </c>
      <c r="H113" s="50" t="s">
        <v>362</v>
      </c>
      <c r="I113" s="55">
        <v>1536.5</v>
      </c>
    </row>
    <row r="114" spans="1:9" x14ac:dyDescent="0.45">
      <c r="A114" s="49">
        <v>805</v>
      </c>
      <c r="B114" s="50">
        <v>323</v>
      </c>
      <c r="C114" s="50" t="s">
        <v>210</v>
      </c>
      <c r="D114" s="50" t="s">
        <v>65</v>
      </c>
      <c r="E114" s="50" t="s">
        <v>70</v>
      </c>
      <c r="F114" s="50" t="s">
        <v>363</v>
      </c>
      <c r="G114" s="50" t="s">
        <v>363</v>
      </c>
      <c r="H114" s="50" t="s">
        <v>363</v>
      </c>
      <c r="I114" s="55">
        <v>1208.25</v>
      </c>
    </row>
    <row r="115" spans="1:9" x14ac:dyDescent="0.45">
      <c r="A115" s="49">
        <v>812</v>
      </c>
      <c r="B115" s="50">
        <v>326</v>
      </c>
      <c r="C115" s="50" t="s">
        <v>211</v>
      </c>
      <c r="D115" s="50" t="s">
        <v>68</v>
      </c>
      <c r="E115" s="50" t="s">
        <v>73</v>
      </c>
      <c r="F115" s="50" t="s">
        <v>363</v>
      </c>
      <c r="G115" s="50" t="s">
        <v>363</v>
      </c>
      <c r="H115" s="50" t="s">
        <v>363</v>
      </c>
      <c r="I115" s="55">
        <v>2460</v>
      </c>
    </row>
    <row r="116" spans="1:9" x14ac:dyDescent="0.45">
      <c r="A116" s="49">
        <v>820</v>
      </c>
      <c r="B116" s="50">
        <v>329</v>
      </c>
      <c r="C116" s="50" t="s">
        <v>212</v>
      </c>
      <c r="D116" s="50" t="s">
        <v>66</v>
      </c>
      <c r="E116" s="50" t="s">
        <v>71</v>
      </c>
      <c r="F116" s="50" t="s">
        <v>364</v>
      </c>
      <c r="G116" s="50" t="s">
        <v>364</v>
      </c>
      <c r="H116" s="50" t="s">
        <v>364</v>
      </c>
      <c r="I116" s="55">
        <v>576.6</v>
      </c>
    </row>
    <row r="117" spans="1:9" x14ac:dyDescent="0.45">
      <c r="A117" s="49">
        <v>827</v>
      </c>
      <c r="B117" s="50">
        <v>332</v>
      </c>
      <c r="C117" s="50" t="s">
        <v>213</v>
      </c>
      <c r="D117" s="50" t="s">
        <v>65</v>
      </c>
      <c r="E117" s="50" t="s">
        <v>70</v>
      </c>
      <c r="F117" s="50" t="s">
        <v>365</v>
      </c>
      <c r="G117" s="50" t="s">
        <v>365</v>
      </c>
      <c r="H117" s="50" t="s">
        <v>365</v>
      </c>
      <c r="I117" s="55">
        <v>961</v>
      </c>
    </row>
    <row r="118" spans="1:9" x14ac:dyDescent="0.45">
      <c r="A118" s="49">
        <v>836</v>
      </c>
      <c r="B118" s="50">
        <v>335</v>
      </c>
      <c r="C118" s="50" t="s">
        <v>214</v>
      </c>
      <c r="D118" s="50" t="s">
        <v>67</v>
      </c>
      <c r="E118" s="50" t="s">
        <v>72</v>
      </c>
      <c r="F118" s="50" t="s">
        <v>366</v>
      </c>
      <c r="G118" s="50" t="s">
        <v>366</v>
      </c>
      <c r="H118" s="50" t="s">
        <v>366</v>
      </c>
      <c r="I118" s="55">
        <v>1455.5</v>
      </c>
    </row>
    <row r="119" spans="1:9" x14ac:dyDescent="0.45">
      <c r="A119" s="49">
        <v>842</v>
      </c>
      <c r="B119" s="50">
        <v>338</v>
      </c>
      <c r="C119" s="50" t="s">
        <v>215</v>
      </c>
      <c r="D119" s="50" t="s">
        <v>69</v>
      </c>
      <c r="E119" s="50" t="s">
        <v>74</v>
      </c>
      <c r="F119" s="50" t="s">
        <v>366</v>
      </c>
      <c r="G119" s="50" t="s">
        <v>366</v>
      </c>
      <c r="H119" s="50" t="s">
        <v>366</v>
      </c>
      <c r="I119" s="55">
        <v>877.5</v>
      </c>
    </row>
    <row r="120" spans="1:9" x14ac:dyDescent="0.45">
      <c r="A120" s="49">
        <v>849</v>
      </c>
      <c r="B120" s="50">
        <v>341</v>
      </c>
      <c r="C120" s="50" t="s">
        <v>216</v>
      </c>
      <c r="D120" s="50" t="s">
        <v>67</v>
      </c>
      <c r="E120" s="50" t="s">
        <v>72</v>
      </c>
      <c r="F120" s="50" t="s">
        <v>367</v>
      </c>
      <c r="G120" s="50" t="s">
        <v>367</v>
      </c>
      <c r="H120" s="50" t="s">
        <v>367</v>
      </c>
      <c r="I120" s="55">
        <v>6965.75</v>
      </c>
    </row>
    <row r="121" spans="1:9" x14ac:dyDescent="0.45">
      <c r="A121" s="49">
        <v>856</v>
      </c>
      <c r="B121" s="50">
        <v>344</v>
      </c>
      <c r="C121" s="50" t="s">
        <v>217</v>
      </c>
      <c r="D121" s="50" t="s">
        <v>65</v>
      </c>
      <c r="E121" s="50" t="s">
        <v>70</v>
      </c>
      <c r="F121" s="50" t="s">
        <v>368</v>
      </c>
      <c r="G121" s="50" t="s">
        <v>368</v>
      </c>
      <c r="H121" s="50" t="s">
        <v>368</v>
      </c>
      <c r="I121" s="55">
        <v>853.13</v>
      </c>
    </row>
    <row r="122" spans="1:9" x14ac:dyDescent="0.45">
      <c r="A122" s="49">
        <v>864</v>
      </c>
      <c r="B122" s="50">
        <v>347</v>
      </c>
      <c r="C122" s="50" t="s">
        <v>218</v>
      </c>
      <c r="D122" s="50" t="s">
        <v>66</v>
      </c>
      <c r="E122" s="50" t="s">
        <v>71</v>
      </c>
      <c r="F122" s="50" t="s">
        <v>369</v>
      </c>
      <c r="G122" s="50" t="s">
        <v>369</v>
      </c>
      <c r="H122" s="50" t="s">
        <v>369</v>
      </c>
      <c r="I122" s="55">
        <v>278</v>
      </c>
    </row>
    <row r="123" spans="1:9" x14ac:dyDescent="0.45">
      <c r="A123" s="49">
        <v>871</v>
      </c>
      <c r="B123" s="50">
        <v>350</v>
      </c>
      <c r="C123" s="50" t="s">
        <v>219</v>
      </c>
      <c r="D123" s="50" t="s">
        <v>68</v>
      </c>
      <c r="E123" s="50" t="s">
        <v>73</v>
      </c>
      <c r="F123" s="50" t="s">
        <v>369</v>
      </c>
      <c r="G123" s="50" t="s">
        <v>369</v>
      </c>
      <c r="H123" s="50" t="s">
        <v>369</v>
      </c>
      <c r="I123" s="55">
        <v>7956</v>
      </c>
    </row>
    <row r="124" spans="1:9" x14ac:dyDescent="0.45">
      <c r="A124" s="49">
        <v>878</v>
      </c>
      <c r="B124" s="50">
        <v>353</v>
      </c>
      <c r="C124" s="50" t="s">
        <v>220</v>
      </c>
      <c r="D124" s="50" t="s">
        <v>68</v>
      </c>
      <c r="E124" s="50" t="s">
        <v>73</v>
      </c>
      <c r="F124" s="50" t="s">
        <v>370</v>
      </c>
      <c r="G124" s="50" t="s">
        <v>370</v>
      </c>
      <c r="H124" s="50" t="s">
        <v>370</v>
      </c>
      <c r="I124" s="55">
        <v>731.25</v>
      </c>
    </row>
    <row r="125" spans="1:9" x14ac:dyDescent="0.45">
      <c r="A125" s="49">
        <v>886</v>
      </c>
      <c r="B125" s="50">
        <v>356</v>
      </c>
      <c r="C125" s="50" t="s">
        <v>221</v>
      </c>
      <c r="D125" s="50" t="s">
        <v>66</v>
      </c>
      <c r="E125" s="50" t="s">
        <v>71</v>
      </c>
      <c r="F125" s="50" t="s">
        <v>370</v>
      </c>
      <c r="G125" s="50" t="s">
        <v>370</v>
      </c>
      <c r="H125" s="50" t="s">
        <v>370</v>
      </c>
      <c r="I125" s="55">
        <v>672.7</v>
      </c>
    </row>
    <row r="126" spans="1:9" x14ac:dyDescent="0.45">
      <c r="A126" s="49">
        <v>894</v>
      </c>
      <c r="B126" s="50">
        <v>359</v>
      </c>
      <c r="C126" s="50" t="s">
        <v>222</v>
      </c>
      <c r="D126" s="50" t="s">
        <v>66</v>
      </c>
      <c r="E126" s="50" t="s">
        <v>71</v>
      </c>
      <c r="F126" s="50" t="s">
        <v>371</v>
      </c>
      <c r="G126" s="50" t="s">
        <v>371</v>
      </c>
      <c r="H126" s="50" t="s">
        <v>371</v>
      </c>
      <c r="I126" s="55">
        <v>1536.5</v>
      </c>
    </row>
    <row r="127" spans="1:9" x14ac:dyDescent="0.45">
      <c r="A127" s="49">
        <v>903</v>
      </c>
      <c r="B127" s="50">
        <v>362</v>
      </c>
      <c r="C127" s="50" t="s">
        <v>223</v>
      </c>
      <c r="D127" s="50" t="s">
        <v>65</v>
      </c>
      <c r="E127" s="50" t="s">
        <v>70</v>
      </c>
      <c r="F127" s="50" t="s">
        <v>372</v>
      </c>
      <c r="G127" s="50" t="s">
        <v>372</v>
      </c>
      <c r="H127" s="50" t="s">
        <v>372</v>
      </c>
      <c r="I127" s="55">
        <v>968</v>
      </c>
    </row>
    <row r="128" spans="1:9" x14ac:dyDescent="0.45">
      <c r="A128" s="49">
        <v>910</v>
      </c>
      <c r="B128" s="50">
        <v>365</v>
      </c>
      <c r="C128" s="50" t="s">
        <v>224</v>
      </c>
      <c r="D128" s="50" t="s">
        <v>68</v>
      </c>
      <c r="E128" s="50" t="s">
        <v>73</v>
      </c>
      <c r="F128" s="50" t="s">
        <v>372</v>
      </c>
      <c r="G128" s="50" t="s">
        <v>372</v>
      </c>
      <c r="H128" s="50" t="s">
        <v>372</v>
      </c>
      <c r="I128" s="55">
        <v>1640</v>
      </c>
    </row>
    <row r="129" spans="1:9" x14ac:dyDescent="0.45">
      <c r="A129" s="49">
        <v>918</v>
      </c>
      <c r="B129" s="50">
        <v>368</v>
      </c>
      <c r="C129" s="50" t="s">
        <v>225</v>
      </c>
      <c r="D129" s="50" t="s">
        <v>66</v>
      </c>
      <c r="E129" s="50" t="s">
        <v>71</v>
      </c>
      <c r="F129" s="50" t="s">
        <v>373</v>
      </c>
      <c r="G129" s="50" t="s">
        <v>373</v>
      </c>
      <c r="H129" s="50" t="s">
        <v>373</v>
      </c>
      <c r="I129" s="55">
        <v>480.5</v>
      </c>
    </row>
    <row r="130" spans="1:9" x14ac:dyDescent="0.45">
      <c r="A130" s="49">
        <v>927</v>
      </c>
      <c r="B130" s="50">
        <v>371</v>
      </c>
      <c r="C130" s="50" t="s">
        <v>226</v>
      </c>
      <c r="D130" s="50" t="s">
        <v>67</v>
      </c>
      <c r="E130" s="50" t="s">
        <v>72</v>
      </c>
      <c r="F130" s="50" t="s">
        <v>374</v>
      </c>
      <c r="G130" s="50" t="s">
        <v>374</v>
      </c>
      <c r="H130" s="50" t="s">
        <v>374</v>
      </c>
      <c r="I130" s="55">
        <v>847.88</v>
      </c>
    </row>
    <row r="131" spans="1:9" x14ac:dyDescent="0.45">
      <c r="A131" s="49">
        <v>934</v>
      </c>
      <c r="B131" s="50">
        <v>374</v>
      </c>
      <c r="C131" s="50" t="s">
        <v>227</v>
      </c>
      <c r="D131" s="50" t="s">
        <v>65</v>
      </c>
      <c r="E131" s="50" t="s">
        <v>70</v>
      </c>
      <c r="F131" s="50" t="s">
        <v>374</v>
      </c>
      <c r="G131" s="50" t="s">
        <v>374</v>
      </c>
      <c r="H131" s="50" t="s">
        <v>374</v>
      </c>
      <c r="I131" s="55">
        <v>600.63</v>
      </c>
    </row>
    <row r="132" spans="1:9" x14ac:dyDescent="0.45">
      <c r="A132" s="49">
        <v>940</v>
      </c>
      <c r="B132" s="50">
        <v>377</v>
      </c>
      <c r="C132" s="50" t="s">
        <v>228</v>
      </c>
      <c r="D132" s="50" t="s">
        <v>69</v>
      </c>
      <c r="E132" s="50" t="s">
        <v>74</v>
      </c>
      <c r="F132" s="50" t="s">
        <v>375</v>
      </c>
      <c r="G132" s="50" t="s">
        <v>375</v>
      </c>
      <c r="H132" s="50" t="s">
        <v>375</v>
      </c>
      <c r="I132" s="55">
        <v>682.5</v>
      </c>
    </row>
    <row r="133" spans="1:9" x14ac:dyDescent="0.45">
      <c r="A133" s="49">
        <v>947</v>
      </c>
      <c r="B133" s="50">
        <v>380</v>
      </c>
      <c r="C133" s="50" t="s">
        <v>229</v>
      </c>
      <c r="D133" s="50" t="s">
        <v>67</v>
      </c>
      <c r="E133" s="50" t="s">
        <v>72</v>
      </c>
      <c r="F133" s="50" t="s">
        <v>376</v>
      </c>
      <c r="G133" s="50" t="s">
        <v>376</v>
      </c>
      <c r="H133" s="50" t="s">
        <v>376</v>
      </c>
      <c r="I133" s="55">
        <v>5699.25</v>
      </c>
    </row>
    <row r="134" spans="1:9" x14ac:dyDescent="0.45">
      <c r="A134" s="49">
        <v>955</v>
      </c>
      <c r="B134" s="50">
        <v>383</v>
      </c>
      <c r="C134" s="50" t="s">
        <v>230</v>
      </c>
      <c r="D134" s="50" t="s">
        <v>66</v>
      </c>
      <c r="E134" s="50" t="s">
        <v>71</v>
      </c>
      <c r="F134" s="50" t="s">
        <v>377</v>
      </c>
      <c r="G134" s="50" t="s">
        <v>377</v>
      </c>
      <c r="H134" s="50" t="s">
        <v>377</v>
      </c>
      <c r="I134" s="55">
        <v>250.2</v>
      </c>
    </row>
    <row r="135" spans="1:9" x14ac:dyDescent="0.45">
      <c r="A135" s="49">
        <v>962</v>
      </c>
      <c r="B135" s="50">
        <v>386</v>
      </c>
      <c r="C135" s="50" t="s">
        <v>231</v>
      </c>
      <c r="D135" s="50" t="s">
        <v>65</v>
      </c>
      <c r="E135" s="50" t="s">
        <v>70</v>
      </c>
      <c r="F135" s="50" t="s">
        <v>377</v>
      </c>
      <c r="G135" s="50" t="s">
        <v>377</v>
      </c>
      <c r="H135" s="50" t="s">
        <v>377</v>
      </c>
      <c r="I135" s="55">
        <v>609.38</v>
      </c>
    </row>
    <row r="136" spans="1:9" x14ac:dyDescent="0.45">
      <c r="A136" s="49">
        <v>969</v>
      </c>
      <c r="B136" s="50">
        <v>389</v>
      </c>
      <c r="C136" s="50" t="s">
        <v>232</v>
      </c>
      <c r="D136" s="50" t="s">
        <v>68</v>
      </c>
      <c r="E136" s="50" t="s">
        <v>73</v>
      </c>
      <c r="F136" s="50" t="s">
        <v>377</v>
      </c>
      <c r="G136" s="50" t="s">
        <v>377</v>
      </c>
      <c r="H136" s="50" t="s">
        <v>377</v>
      </c>
      <c r="I136" s="55">
        <v>6188</v>
      </c>
    </row>
    <row r="137" spans="1:9" x14ac:dyDescent="0.45">
      <c r="A137" s="49">
        <v>976</v>
      </c>
      <c r="B137" s="50">
        <v>392</v>
      </c>
      <c r="C137" s="50" t="s">
        <v>233</v>
      </c>
      <c r="D137" s="50" t="s">
        <v>68</v>
      </c>
      <c r="E137" s="50" t="s">
        <v>73</v>
      </c>
      <c r="F137" s="50" t="s">
        <v>378</v>
      </c>
      <c r="G137" s="50" t="s">
        <v>378</v>
      </c>
      <c r="H137" s="50" t="s">
        <v>378</v>
      </c>
      <c r="I137" s="55">
        <v>487.5</v>
      </c>
    </row>
    <row r="138" spans="1:9" x14ac:dyDescent="0.45">
      <c r="A138" s="49">
        <v>986</v>
      </c>
      <c r="B138" s="50">
        <v>395</v>
      </c>
      <c r="C138" s="50" t="s">
        <v>234</v>
      </c>
      <c r="D138" s="50" t="s">
        <v>66</v>
      </c>
      <c r="E138" s="50" t="s">
        <v>71</v>
      </c>
      <c r="F138" s="50" t="s">
        <v>379</v>
      </c>
      <c r="G138" s="50" t="s">
        <v>379</v>
      </c>
      <c r="H138" s="50" t="s">
        <v>379</v>
      </c>
      <c r="I138" s="55">
        <v>1139</v>
      </c>
    </row>
    <row r="139" spans="1:9" x14ac:dyDescent="0.45">
      <c r="A139" s="49">
        <v>995</v>
      </c>
      <c r="B139" s="50">
        <v>398</v>
      </c>
      <c r="C139" s="50" t="s">
        <v>235</v>
      </c>
      <c r="D139" s="50" t="s">
        <v>65</v>
      </c>
      <c r="E139" s="50" t="s">
        <v>70</v>
      </c>
      <c r="F139" s="50" t="s">
        <v>380</v>
      </c>
      <c r="G139" s="50" t="s">
        <v>380</v>
      </c>
      <c r="H139" s="50" t="s">
        <v>380</v>
      </c>
      <c r="I139" s="55">
        <v>1089.8800000000001</v>
      </c>
    </row>
    <row r="140" spans="1:9" x14ac:dyDescent="0.45">
      <c r="A140" s="49">
        <v>1002</v>
      </c>
      <c r="B140" s="50">
        <v>401</v>
      </c>
      <c r="C140" s="50" t="s">
        <v>236</v>
      </c>
      <c r="D140" s="50" t="s">
        <v>68</v>
      </c>
      <c r="E140" s="50" t="s">
        <v>73</v>
      </c>
      <c r="F140" s="50" t="s">
        <v>380</v>
      </c>
      <c r="G140" s="50" t="s">
        <v>380</v>
      </c>
      <c r="H140" s="50" t="s">
        <v>380</v>
      </c>
      <c r="I140" s="55">
        <v>1640</v>
      </c>
    </row>
    <row r="141" spans="1:9" x14ac:dyDescent="0.45">
      <c r="A141" s="49">
        <v>1010</v>
      </c>
      <c r="B141" s="50">
        <v>404</v>
      </c>
      <c r="C141" s="50" t="s">
        <v>237</v>
      </c>
      <c r="D141" s="50" t="s">
        <v>66</v>
      </c>
      <c r="E141" s="50" t="s">
        <v>71</v>
      </c>
      <c r="F141" s="50" t="s">
        <v>381</v>
      </c>
      <c r="G141" s="50" t="s">
        <v>381</v>
      </c>
      <c r="H141" s="50" t="s">
        <v>381</v>
      </c>
      <c r="I141" s="55">
        <v>672.7</v>
      </c>
    </row>
    <row r="142" spans="1:9" x14ac:dyDescent="0.45">
      <c r="A142" s="49">
        <v>1017</v>
      </c>
      <c r="B142" s="50">
        <v>407</v>
      </c>
      <c r="C142" s="50" t="s">
        <v>238</v>
      </c>
      <c r="D142" s="50" t="s">
        <v>65</v>
      </c>
      <c r="E142" s="50" t="s">
        <v>70</v>
      </c>
      <c r="F142" s="50" t="s">
        <v>382</v>
      </c>
      <c r="G142" s="50" t="s">
        <v>382</v>
      </c>
      <c r="H142" s="50" t="s">
        <v>382</v>
      </c>
      <c r="I142" s="55">
        <v>1081.1300000000001</v>
      </c>
    </row>
    <row r="143" spans="1:9" x14ac:dyDescent="0.45">
      <c r="A143" s="49">
        <v>1026</v>
      </c>
      <c r="B143" s="50">
        <v>410</v>
      </c>
      <c r="C143" s="50" t="s">
        <v>239</v>
      </c>
      <c r="D143" s="50" t="s">
        <v>67</v>
      </c>
      <c r="E143" s="50" t="s">
        <v>72</v>
      </c>
      <c r="F143" s="50" t="s">
        <v>383</v>
      </c>
      <c r="G143" s="50" t="s">
        <v>383</v>
      </c>
      <c r="H143" s="50" t="s">
        <v>383</v>
      </c>
      <c r="I143" s="55">
        <v>1091.6300000000001</v>
      </c>
    </row>
    <row r="144" spans="1:9" x14ac:dyDescent="0.45">
      <c r="A144" s="49">
        <v>1032</v>
      </c>
      <c r="B144" s="50">
        <v>413</v>
      </c>
      <c r="C144" s="50" t="s">
        <v>240</v>
      </c>
      <c r="D144" s="50" t="s">
        <v>69</v>
      </c>
      <c r="E144" s="50" t="s">
        <v>74</v>
      </c>
      <c r="F144" s="50" t="s">
        <v>383</v>
      </c>
      <c r="G144" s="50" t="s">
        <v>383</v>
      </c>
      <c r="H144" s="50" t="s">
        <v>383</v>
      </c>
      <c r="I144" s="55">
        <v>877.5</v>
      </c>
    </row>
    <row r="145" spans="1:9" x14ac:dyDescent="0.45">
      <c r="A145" s="49">
        <v>1039</v>
      </c>
      <c r="B145" s="50">
        <v>416</v>
      </c>
      <c r="C145" s="50" t="s">
        <v>241</v>
      </c>
      <c r="D145" s="50" t="s">
        <v>67</v>
      </c>
      <c r="E145" s="50" t="s">
        <v>72</v>
      </c>
      <c r="F145" s="50" t="s">
        <v>384</v>
      </c>
      <c r="G145" s="50" t="s">
        <v>384</v>
      </c>
      <c r="H145" s="50" t="s">
        <v>384</v>
      </c>
      <c r="I145" s="55">
        <v>5699.25</v>
      </c>
    </row>
    <row r="146" spans="1:9" x14ac:dyDescent="0.45">
      <c r="A146" s="49">
        <v>1046</v>
      </c>
      <c r="B146" s="50">
        <v>419</v>
      </c>
      <c r="C146" s="50" t="s">
        <v>242</v>
      </c>
      <c r="D146" s="50" t="s">
        <v>65</v>
      </c>
      <c r="E146" s="50" t="s">
        <v>70</v>
      </c>
      <c r="F146" s="50" t="s">
        <v>385</v>
      </c>
      <c r="G146" s="50" t="s">
        <v>385</v>
      </c>
      <c r="H146" s="50" t="s">
        <v>385</v>
      </c>
      <c r="I146" s="55">
        <v>731.25</v>
      </c>
    </row>
    <row r="147" spans="1:9" x14ac:dyDescent="0.45">
      <c r="A147" s="49">
        <v>1054</v>
      </c>
      <c r="B147" s="50">
        <v>422</v>
      </c>
      <c r="C147" s="50" t="s">
        <v>243</v>
      </c>
      <c r="D147" s="50" t="s">
        <v>66</v>
      </c>
      <c r="E147" s="50" t="s">
        <v>71</v>
      </c>
      <c r="F147" s="50" t="s">
        <v>386</v>
      </c>
      <c r="G147" s="50" t="s">
        <v>386</v>
      </c>
      <c r="H147" s="50" t="s">
        <v>386</v>
      </c>
      <c r="I147" s="55">
        <v>278</v>
      </c>
    </row>
    <row r="148" spans="1:9" x14ac:dyDescent="0.45">
      <c r="A148" s="49">
        <v>1061</v>
      </c>
      <c r="B148" s="50">
        <v>425</v>
      </c>
      <c r="C148" s="50" t="s">
        <v>244</v>
      </c>
      <c r="D148" s="50" t="s">
        <v>68</v>
      </c>
      <c r="E148" s="50" t="s">
        <v>73</v>
      </c>
      <c r="F148" s="50" t="s">
        <v>386</v>
      </c>
      <c r="G148" s="50" t="s">
        <v>386</v>
      </c>
      <c r="H148" s="50" t="s">
        <v>386</v>
      </c>
      <c r="I148" s="55">
        <v>6188</v>
      </c>
    </row>
    <row r="149" spans="1:9" x14ac:dyDescent="0.45">
      <c r="A149" s="49">
        <v>1068</v>
      </c>
      <c r="B149" s="50">
        <v>428</v>
      </c>
      <c r="C149" s="50" t="s">
        <v>245</v>
      </c>
      <c r="D149" s="50" t="s">
        <v>68</v>
      </c>
      <c r="E149" s="50" t="s">
        <v>73</v>
      </c>
      <c r="F149" s="50" t="s">
        <v>387</v>
      </c>
      <c r="G149" s="50" t="s">
        <v>387</v>
      </c>
      <c r="H149" s="50" t="s">
        <v>387</v>
      </c>
      <c r="I149" s="55">
        <v>487.5</v>
      </c>
    </row>
    <row r="150" spans="1:9" x14ac:dyDescent="0.45">
      <c r="A150" s="49">
        <v>1076</v>
      </c>
      <c r="B150" s="50">
        <v>431</v>
      </c>
      <c r="C150" s="50" t="s">
        <v>246</v>
      </c>
      <c r="D150" s="50" t="s">
        <v>66</v>
      </c>
      <c r="E150" s="50" t="s">
        <v>71</v>
      </c>
      <c r="F150" s="50" t="s">
        <v>387</v>
      </c>
      <c r="G150" s="50" t="s">
        <v>387</v>
      </c>
      <c r="H150" s="50" t="s">
        <v>387</v>
      </c>
      <c r="I150" s="55">
        <v>576.6</v>
      </c>
    </row>
    <row r="151" spans="1:9" x14ac:dyDescent="0.45">
      <c r="A151" s="49">
        <v>1084</v>
      </c>
      <c r="B151" s="50">
        <v>434</v>
      </c>
      <c r="C151" s="50" t="s">
        <v>247</v>
      </c>
      <c r="D151" s="50" t="s">
        <v>66</v>
      </c>
      <c r="E151" s="50" t="s">
        <v>71</v>
      </c>
      <c r="F151" s="50" t="s">
        <v>388</v>
      </c>
      <c r="G151" s="50" t="s">
        <v>388</v>
      </c>
      <c r="H151" s="50" t="s">
        <v>388</v>
      </c>
      <c r="I151" s="55">
        <v>2195</v>
      </c>
    </row>
    <row r="152" spans="1:9" x14ac:dyDescent="0.45">
      <c r="A152" s="49">
        <v>1093</v>
      </c>
      <c r="B152" s="50">
        <v>437</v>
      </c>
      <c r="C152" s="50" t="s">
        <v>248</v>
      </c>
      <c r="D152" s="50" t="s">
        <v>65</v>
      </c>
      <c r="E152" s="50" t="s">
        <v>70</v>
      </c>
      <c r="F152" s="50" t="s">
        <v>389</v>
      </c>
      <c r="G152" s="50" t="s">
        <v>389</v>
      </c>
      <c r="H152" s="50" t="s">
        <v>389</v>
      </c>
      <c r="I152" s="55">
        <v>1089.8800000000001</v>
      </c>
    </row>
    <row r="153" spans="1:9" x14ac:dyDescent="0.45">
      <c r="A153" s="49">
        <v>1100</v>
      </c>
      <c r="B153" s="50">
        <v>440</v>
      </c>
      <c r="C153" s="50" t="s">
        <v>249</v>
      </c>
      <c r="D153" s="50" t="s">
        <v>68</v>
      </c>
      <c r="E153" s="50" t="s">
        <v>73</v>
      </c>
      <c r="F153" s="50" t="s">
        <v>389</v>
      </c>
      <c r="G153" s="50" t="s">
        <v>389</v>
      </c>
      <c r="H153" s="50" t="s">
        <v>389</v>
      </c>
      <c r="I153" s="55">
        <v>1640</v>
      </c>
    </row>
    <row r="154" spans="1:9" x14ac:dyDescent="0.45">
      <c r="A154" s="49">
        <v>1108</v>
      </c>
      <c r="B154" s="50">
        <v>443</v>
      </c>
      <c r="C154" s="50" t="s">
        <v>250</v>
      </c>
      <c r="D154" s="50" t="s">
        <v>66</v>
      </c>
      <c r="E154" s="50" t="s">
        <v>71</v>
      </c>
      <c r="F154" s="50" t="s">
        <v>390</v>
      </c>
      <c r="G154" s="50" t="s">
        <v>390</v>
      </c>
      <c r="H154" s="50" t="s">
        <v>390</v>
      </c>
      <c r="I154" s="55">
        <v>480.5</v>
      </c>
    </row>
    <row r="155" spans="1:9" x14ac:dyDescent="0.45">
      <c r="A155" s="49">
        <v>1117</v>
      </c>
      <c r="B155" s="50">
        <v>446</v>
      </c>
      <c r="C155" s="50" t="s">
        <v>251</v>
      </c>
      <c r="D155" s="50" t="s">
        <v>67</v>
      </c>
      <c r="E155" s="50" t="s">
        <v>72</v>
      </c>
      <c r="F155" s="50" t="s">
        <v>391</v>
      </c>
      <c r="G155" s="50" t="s">
        <v>391</v>
      </c>
      <c r="H155" s="50" t="s">
        <v>391</v>
      </c>
      <c r="I155" s="55">
        <v>1213.5</v>
      </c>
    </row>
    <row r="156" spans="1:9" x14ac:dyDescent="0.45">
      <c r="A156" s="49">
        <v>1124</v>
      </c>
      <c r="B156" s="50">
        <v>449</v>
      </c>
      <c r="C156" s="50" t="s">
        <v>252</v>
      </c>
      <c r="D156" s="50" t="s">
        <v>65</v>
      </c>
      <c r="E156" s="50" t="s">
        <v>70</v>
      </c>
      <c r="F156" s="50" t="s">
        <v>391</v>
      </c>
      <c r="G156" s="50" t="s">
        <v>391</v>
      </c>
      <c r="H156" s="50" t="s">
        <v>391</v>
      </c>
      <c r="I156" s="55">
        <v>720.75</v>
      </c>
    </row>
    <row r="157" spans="1:9" x14ac:dyDescent="0.45">
      <c r="A157" s="49">
        <v>1130</v>
      </c>
      <c r="B157" s="50">
        <v>452</v>
      </c>
      <c r="C157" s="50" t="s">
        <v>253</v>
      </c>
      <c r="D157" s="50" t="s">
        <v>69</v>
      </c>
      <c r="E157" s="50" t="s">
        <v>74</v>
      </c>
      <c r="F157" s="50" t="s">
        <v>392</v>
      </c>
      <c r="G157" s="50" t="s">
        <v>392</v>
      </c>
      <c r="H157" s="50" t="s">
        <v>392</v>
      </c>
      <c r="I157" s="55">
        <v>682.5</v>
      </c>
    </row>
    <row r="158" spans="1:9" x14ac:dyDescent="0.45">
      <c r="A158" s="49">
        <v>1137</v>
      </c>
      <c r="B158" s="50">
        <v>455</v>
      </c>
      <c r="C158" s="50" t="s">
        <v>254</v>
      </c>
      <c r="D158" s="50" t="s">
        <v>67</v>
      </c>
      <c r="E158" s="50" t="s">
        <v>72</v>
      </c>
      <c r="F158" s="50" t="s">
        <v>393</v>
      </c>
      <c r="G158" s="50" t="s">
        <v>393</v>
      </c>
      <c r="H158" s="50" t="s">
        <v>393</v>
      </c>
      <c r="I158" s="55">
        <v>5066</v>
      </c>
    </row>
    <row r="159" spans="1:9" x14ac:dyDescent="0.45">
      <c r="A159" s="49">
        <v>1145</v>
      </c>
      <c r="B159" s="50">
        <v>458</v>
      </c>
      <c r="C159" s="50" t="s">
        <v>255</v>
      </c>
      <c r="D159" s="50" t="s">
        <v>66</v>
      </c>
      <c r="E159" s="50" t="s">
        <v>71</v>
      </c>
      <c r="F159" s="50" t="s">
        <v>394</v>
      </c>
      <c r="G159" s="50" t="s">
        <v>394</v>
      </c>
      <c r="H159" s="50" t="s">
        <v>394</v>
      </c>
      <c r="I159" s="55">
        <v>250.2</v>
      </c>
    </row>
    <row r="160" spans="1:9" x14ac:dyDescent="0.45">
      <c r="A160" s="49">
        <v>1152</v>
      </c>
      <c r="B160" s="50">
        <v>461</v>
      </c>
      <c r="C160" s="50" t="s">
        <v>256</v>
      </c>
      <c r="D160" s="50" t="s">
        <v>65</v>
      </c>
      <c r="E160" s="50" t="s">
        <v>70</v>
      </c>
      <c r="F160" s="50" t="s">
        <v>394</v>
      </c>
      <c r="G160" s="50" t="s">
        <v>394</v>
      </c>
      <c r="H160" s="50" t="s">
        <v>394</v>
      </c>
      <c r="I160" s="55">
        <v>731.25</v>
      </c>
    </row>
    <row r="161" spans="1:9" x14ac:dyDescent="0.45">
      <c r="A161" s="49">
        <v>1159</v>
      </c>
      <c r="B161" s="50">
        <v>464</v>
      </c>
      <c r="C161" s="50" t="s">
        <v>257</v>
      </c>
      <c r="D161" s="50" t="s">
        <v>68</v>
      </c>
      <c r="E161" s="50" t="s">
        <v>73</v>
      </c>
      <c r="F161" s="50" t="s">
        <v>394</v>
      </c>
      <c r="G161" s="50" t="s">
        <v>394</v>
      </c>
      <c r="H161" s="50" t="s">
        <v>394</v>
      </c>
      <c r="I161" s="55">
        <v>5304</v>
      </c>
    </row>
    <row r="162" spans="1:9" x14ac:dyDescent="0.45">
      <c r="A162" s="49">
        <v>1166</v>
      </c>
      <c r="B162" s="50">
        <v>467</v>
      </c>
      <c r="C162" s="50" t="s">
        <v>258</v>
      </c>
      <c r="D162" s="50" t="s">
        <v>68</v>
      </c>
      <c r="E162" s="50" t="s">
        <v>73</v>
      </c>
      <c r="F162" s="50" t="s">
        <v>395</v>
      </c>
      <c r="G162" s="50" t="s">
        <v>395</v>
      </c>
      <c r="H162" s="50" t="s">
        <v>395</v>
      </c>
      <c r="I162" s="55">
        <v>487.5</v>
      </c>
    </row>
    <row r="163" spans="1:9" x14ac:dyDescent="0.45">
      <c r="A163" s="49">
        <v>1176</v>
      </c>
      <c r="B163" s="50">
        <v>470</v>
      </c>
      <c r="C163" s="50" t="s">
        <v>259</v>
      </c>
      <c r="D163" s="50" t="s">
        <v>66</v>
      </c>
      <c r="E163" s="50" t="s">
        <v>71</v>
      </c>
      <c r="F163" s="50" t="s">
        <v>396</v>
      </c>
      <c r="G163" s="50" t="s">
        <v>396</v>
      </c>
      <c r="H163" s="50" t="s">
        <v>396</v>
      </c>
      <c r="I163" s="55">
        <v>1797.5</v>
      </c>
    </row>
    <row r="164" spans="1:9" x14ac:dyDescent="0.45">
      <c r="A164" s="49">
        <v>1183</v>
      </c>
      <c r="B164" s="50">
        <v>473</v>
      </c>
      <c r="C164" s="50" t="s">
        <v>260</v>
      </c>
      <c r="D164" s="50" t="s">
        <v>65</v>
      </c>
      <c r="E164" s="50" t="s">
        <v>70</v>
      </c>
      <c r="F164" s="50" t="s">
        <v>397</v>
      </c>
      <c r="G164" s="50" t="s">
        <v>397</v>
      </c>
      <c r="H164" s="50" t="s">
        <v>397</v>
      </c>
      <c r="I164" s="55">
        <v>360.38</v>
      </c>
    </row>
    <row r="165" spans="1:9" x14ac:dyDescent="0.45">
      <c r="A165" s="49">
        <v>1190</v>
      </c>
      <c r="B165" s="50">
        <v>476</v>
      </c>
      <c r="C165" s="50" t="s">
        <v>261</v>
      </c>
      <c r="D165" s="50" t="s">
        <v>68</v>
      </c>
      <c r="E165" s="50" t="s">
        <v>73</v>
      </c>
      <c r="F165" s="50" t="s">
        <v>397</v>
      </c>
      <c r="G165" s="50" t="s">
        <v>397</v>
      </c>
      <c r="H165" s="50" t="s">
        <v>397</v>
      </c>
      <c r="I165" s="55">
        <v>820</v>
      </c>
    </row>
    <row r="166" spans="1:9" x14ac:dyDescent="0.45">
      <c r="A166" s="49">
        <v>1198</v>
      </c>
      <c r="B166" s="50">
        <v>479</v>
      </c>
      <c r="C166" s="50" t="s">
        <v>262</v>
      </c>
      <c r="D166" s="50" t="s">
        <v>66</v>
      </c>
      <c r="E166" s="50" t="s">
        <v>71</v>
      </c>
      <c r="F166" s="50" t="s">
        <v>398</v>
      </c>
      <c r="G166" s="50" t="s">
        <v>398</v>
      </c>
      <c r="H166" s="50" t="s">
        <v>398</v>
      </c>
      <c r="I166" s="55">
        <v>288.3</v>
      </c>
    </row>
    <row r="167" spans="1:9" x14ac:dyDescent="0.45">
      <c r="A167" s="49">
        <v>1205</v>
      </c>
      <c r="B167" s="50">
        <v>482</v>
      </c>
      <c r="C167" s="50" t="s">
        <v>263</v>
      </c>
      <c r="D167" s="50" t="s">
        <v>68</v>
      </c>
      <c r="E167" s="50" t="s">
        <v>73</v>
      </c>
      <c r="F167" s="50" t="s">
        <v>398</v>
      </c>
      <c r="G167" s="50" t="s">
        <v>398</v>
      </c>
      <c r="H167" s="50" t="s">
        <v>398</v>
      </c>
      <c r="I167" s="55">
        <v>365.63</v>
      </c>
    </row>
    <row r="168" spans="1:9" x14ac:dyDescent="0.45">
      <c r="A168" s="49">
        <v>1212</v>
      </c>
      <c r="B168" s="50">
        <v>485</v>
      </c>
      <c r="C168" s="50" t="s">
        <v>264</v>
      </c>
      <c r="D168" s="50" t="s">
        <v>65</v>
      </c>
      <c r="E168" s="50" t="s">
        <v>70</v>
      </c>
      <c r="F168" s="50" t="s">
        <v>399</v>
      </c>
      <c r="G168" s="50" t="s">
        <v>399</v>
      </c>
      <c r="H168" s="50" t="s">
        <v>399</v>
      </c>
      <c r="I168" s="55">
        <v>480.5</v>
      </c>
    </row>
    <row r="169" spans="1:9" x14ac:dyDescent="0.45">
      <c r="A169" s="49">
        <v>1219</v>
      </c>
      <c r="B169" s="50">
        <v>488</v>
      </c>
      <c r="C169" s="50" t="s">
        <v>265</v>
      </c>
      <c r="D169" s="50" t="s">
        <v>67</v>
      </c>
      <c r="E169" s="50" t="s">
        <v>72</v>
      </c>
      <c r="F169" s="50" t="s">
        <v>400</v>
      </c>
      <c r="G169" s="50" t="s">
        <v>400</v>
      </c>
      <c r="H169" s="50" t="s">
        <v>400</v>
      </c>
      <c r="I169" s="55">
        <v>365.63</v>
      </c>
    </row>
    <row r="170" spans="1:9" x14ac:dyDescent="0.45">
      <c r="A170" s="49">
        <v>1225</v>
      </c>
      <c r="B170" s="50">
        <v>491</v>
      </c>
      <c r="C170" s="50" t="s">
        <v>266</v>
      </c>
      <c r="D170" s="50" t="s">
        <v>69</v>
      </c>
      <c r="E170" s="50" t="s">
        <v>74</v>
      </c>
      <c r="F170" s="50" t="s">
        <v>400</v>
      </c>
      <c r="G170" s="50" t="s">
        <v>400</v>
      </c>
      <c r="H170" s="50" t="s">
        <v>400</v>
      </c>
      <c r="I170" s="55">
        <v>487.5</v>
      </c>
    </row>
    <row r="171" spans="1:9" x14ac:dyDescent="0.45">
      <c r="A171" s="49">
        <v>1234</v>
      </c>
      <c r="B171" s="50">
        <v>494</v>
      </c>
      <c r="C171" s="50" t="s">
        <v>267</v>
      </c>
      <c r="D171" s="50" t="s">
        <v>67</v>
      </c>
      <c r="E171" s="50" t="s">
        <v>72</v>
      </c>
      <c r="F171" s="50" t="s">
        <v>401</v>
      </c>
      <c r="G171" s="50" t="s">
        <v>401</v>
      </c>
      <c r="H171" s="50" t="s">
        <v>401</v>
      </c>
      <c r="I171" s="55">
        <v>4039.75</v>
      </c>
    </row>
    <row r="172" spans="1:9" x14ac:dyDescent="0.45">
      <c r="A172" s="49">
        <v>1242</v>
      </c>
      <c r="B172" s="50">
        <v>497</v>
      </c>
      <c r="C172" s="50" t="s">
        <v>268</v>
      </c>
      <c r="D172" s="50" t="s">
        <v>66</v>
      </c>
      <c r="E172" s="50" t="s">
        <v>71</v>
      </c>
      <c r="F172" s="50" t="s">
        <v>401</v>
      </c>
      <c r="G172" s="50" t="s">
        <v>401</v>
      </c>
      <c r="H172" s="50" t="s">
        <v>401</v>
      </c>
      <c r="I172" s="55">
        <v>288.3</v>
      </c>
    </row>
    <row r="173" spans="1:9" x14ac:dyDescent="0.45">
      <c r="A173" s="49">
        <v>1249</v>
      </c>
      <c r="B173" s="50">
        <v>500</v>
      </c>
      <c r="C173" s="50" t="s">
        <v>269</v>
      </c>
      <c r="D173" s="50" t="s">
        <v>65</v>
      </c>
      <c r="E173" s="50" t="s">
        <v>70</v>
      </c>
      <c r="F173" s="50" t="s">
        <v>402</v>
      </c>
      <c r="G173" s="50" t="s">
        <v>402</v>
      </c>
      <c r="H173" s="50" t="s">
        <v>402</v>
      </c>
      <c r="I173" s="55">
        <v>487.5</v>
      </c>
    </row>
    <row r="174" spans="1:9" x14ac:dyDescent="0.45">
      <c r="A174" s="49">
        <v>1257</v>
      </c>
      <c r="B174" s="50">
        <v>503</v>
      </c>
      <c r="C174" s="50" t="s">
        <v>270</v>
      </c>
      <c r="D174" s="50" t="s">
        <v>66</v>
      </c>
      <c r="E174" s="50" t="s">
        <v>71</v>
      </c>
      <c r="F174" s="50" t="s">
        <v>403</v>
      </c>
      <c r="G174" s="50" t="s">
        <v>403</v>
      </c>
      <c r="H174" s="50" t="s">
        <v>403</v>
      </c>
      <c r="I174" s="55">
        <v>166.8</v>
      </c>
    </row>
    <row r="175" spans="1:9" x14ac:dyDescent="0.45">
      <c r="A175" s="49">
        <v>1264</v>
      </c>
      <c r="B175" s="50">
        <v>506</v>
      </c>
      <c r="C175" s="50" t="s">
        <v>271</v>
      </c>
      <c r="D175" s="50" t="s">
        <v>67</v>
      </c>
      <c r="E175" s="50" t="s">
        <v>72</v>
      </c>
      <c r="F175" s="50" t="s">
        <v>403</v>
      </c>
      <c r="G175" s="50" t="s">
        <v>403</v>
      </c>
      <c r="H175" s="50" t="s">
        <v>403</v>
      </c>
      <c r="I175" s="55">
        <v>3536</v>
      </c>
    </row>
    <row r="176" spans="1:9" x14ac:dyDescent="0.45">
      <c r="A176" s="49">
        <v>1271</v>
      </c>
      <c r="B176" s="50">
        <v>509</v>
      </c>
      <c r="C176" s="50" t="s">
        <v>272</v>
      </c>
      <c r="D176" s="50" t="s">
        <v>68</v>
      </c>
      <c r="E176" s="50" t="s">
        <v>73</v>
      </c>
      <c r="F176" s="50" t="s">
        <v>404</v>
      </c>
      <c r="G176" s="50" t="s">
        <v>404</v>
      </c>
      <c r="H176" s="50" t="s">
        <v>404</v>
      </c>
      <c r="I176" s="55">
        <v>243.75</v>
      </c>
    </row>
    <row r="177" spans="1:9" x14ac:dyDescent="0.45">
      <c r="A177" s="49">
        <v>1279</v>
      </c>
      <c r="B177" s="50">
        <v>512</v>
      </c>
      <c r="C177" s="50" t="s">
        <v>273</v>
      </c>
      <c r="D177" s="50" t="s">
        <v>66</v>
      </c>
      <c r="E177" s="50" t="s">
        <v>71</v>
      </c>
      <c r="F177" s="50" t="s">
        <v>405</v>
      </c>
      <c r="G177" s="50" t="s">
        <v>405</v>
      </c>
      <c r="H177" s="50" t="s">
        <v>405</v>
      </c>
      <c r="I177" s="55">
        <v>439</v>
      </c>
    </row>
    <row r="178" spans="1:9" x14ac:dyDescent="0.45">
      <c r="A178" s="49">
        <v>1288</v>
      </c>
      <c r="B178" s="50">
        <v>515</v>
      </c>
      <c r="C178" s="50" t="s">
        <v>274</v>
      </c>
      <c r="D178" s="50" t="s">
        <v>65</v>
      </c>
      <c r="E178" s="50" t="s">
        <v>70</v>
      </c>
      <c r="F178" s="50" t="s">
        <v>406</v>
      </c>
      <c r="G178" s="50" t="s">
        <v>406</v>
      </c>
      <c r="H178" s="50" t="s">
        <v>406</v>
      </c>
      <c r="I178" s="55">
        <v>1210</v>
      </c>
    </row>
    <row r="179" spans="1:9" x14ac:dyDescent="0.45">
      <c r="A179" s="49">
        <v>1295</v>
      </c>
      <c r="B179" s="50">
        <v>518</v>
      </c>
      <c r="C179" s="50" t="s">
        <v>275</v>
      </c>
      <c r="D179" s="50" t="s">
        <v>68</v>
      </c>
      <c r="E179" s="50" t="s">
        <v>73</v>
      </c>
      <c r="F179" s="50" t="s">
        <v>406</v>
      </c>
      <c r="G179" s="50" t="s">
        <v>406</v>
      </c>
      <c r="H179" s="50" t="s">
        <v>406</v>
      </c>
      <c r="I179" s="55">
        <v>2460</v>
      </c>
    </row>
    <row r="180" spans="1:9" x14ac:dyDescent="0.45">
      <c r="A180" s="49">
        <v>1303</v>
      </c>
      <c r="B180" s="50">
        <v>521</v>
      </c>
      <c r="C180" s="50" t="s">
        <v>276</v>
      </c>
      <c r="D180" s="50" t="s">
        <v>66</v>
      </c>
      <c r="E180" s="50" t="s">
        <v>71</v>
      </c>
      <c r="F180" s="50" t="s">
        <v>407</v>
      </c>
      <c r="G180" s="50" t="s">
        <v>407</v>
      </c>
      <c r="H180" s="50" t="s">
        <v>407</v>
      </c>
      <c r="I180" s="55">
        <v>576.6</v>
      </c>
    </row>
    <row r="181" spans="1:9" x14ac:dyDescent="0.45">
      <c r="A181" s="49">
        <v>1310</v>
      </c>
      <c r="B181" s="50">
        <v>524</v>
      </c>
      <c r="C181" s="50" t="s">
        <v>277</v>
      </c>
      <c r="D181" s="50" t="s">
        <v>65</v>
      </c>
      <c r="E181" s="50" t="s">
        <v>70</v>
      </c>
      <c r="F181" s="50" t="s">
        <v>408</v>
      </c>
      <c r="G181" s="50" t="s">
        <v>408</v>
      </c>
      <c r="H181" s="50" t="s">
        <v>408</v>
      </c>
      <c r="I181" s="55">
        <v>840.88</v>
      </c>
    </row>
    <row r="182" spans="1:9" x14ac:dyDescent="0.45">
      <c r="A182" s="49">
        <v>1319</v>
      </c>
      <c r="B182" s="50">
        <v>527</v>
      </c>
      <c r="C182" s="50" t="s">
        <v>278</v>
      </c>
      <c r="D182" s="50" t="s">
        <v>67</v>
      </c>
      <c r="E182" s="50" t="s">
        <v>72</v>
      </c>
      <c r="F182" s="50" t="s">
        <v>409</v>
      </c>
      <c r="G182" s="50" t="s">
        <v>409</v>
      </c>
      <c r="H182" s="50" t="s">
        <v>409</v>
      </c>
      <c r="I182" s="55">
        <v>1455.5</v>
      </c>
    </row>
    <row r="183" spans="1:9" x14ac:dyDescent="0.45">
      <c r="A183" s="49">
        <v>1325</v>
      </c>
      <c r="B183" s="50">
        <v>530</v>
      </c>
      <c r="C183" s="50" t="s">
        <v>279</v>
      </c>
      <c r="D183" s="50" t="s">
        <v>69</v>
      </c>
      <c r="E183" s="50" t="s">
        <v>74</v>
      </c>
      <c r="F183" s="50" t="s">
        <v>409</v>
      </c>
      <c r="G183" s="50" t="s">
        <v>409</v>
      </c>
      <c r="H183" s="50" t="s">
        <v>409</v>
      </c>
      <c r="I183" s="55">
        <v>877.5</v>
      </c>
    </row>
    <row r="184" spans="1:9" x14ac:dyDescent="0.45">
      <c r="A184" s="49">
        <v>1332</v>
      </c>
      <c r="B184" s="50">
        <v>533</v>
      </c>
      <c r="C184" s="50" t="s">
        <v>280</v>
      </c>
      <c r="D184" s="50" t="s">
        <v>67</v>
      </c>
      <c r="E184" s="50" t="s">
        <v>72</v>
      </c>
      <c r="F184" s="50" t="s">
        <v>410</v>
      </c>
      <c r="G184" s="50" t="s">
        <v>410</v>
      </c>
      <c r="H184" s="50" t="s">
        <v>410</v>
      </c>
      <c r="I184" s="55">
        <v>6332.5</v>
      </c>
    </row>
    <row r="185" spans="1:9" x14ac:dyDescent="0.45">
      <c r="A185" s="49">
        <v>1339</v>
      </c>
      <c r="B185" s="50">
        <v>536</v>
      </c>
      <c r="C185" s="50" t="s">
        <v>281</v>
      </c>
      <c r="D185" s="50" t="s">
        <v>65</v>
      </c>
      <c r="E185" s="50" t="s">
        <v>70</v>
      </c>
      <c r="F185" s="50" t="s">
        <v>411</v>
      </c>
      <c r="G185" s="50" t="s">
        <v>411</v>
      </c>
      <c r="H185" s="50" t="s">
        <v>411</v>
      </c>
      <c r="I185" s="55">
        <v>853.13</v>
      </c>
    </row>
    <row r="186" spans="1:9" x14ac:dyDescent="0.45">
      <c r="A186" s="49">
        <v>1347</v>
      </c>
      <c r="B186" s="50">
        <v>539</v>
      </c>
      <c r="C186" s="50" t="s">
        <v>282</v>
      </c>
      <c r="D186" s="50" t="s">
        <v>66</v>
      </c>
      <c r="E186" s="50" t="s">
        <v>71</v>
      </c>
      <c r="F186" s="50" t="s">
        <v>412</v>
      </c>
      <c r="G186" s="50" t="s">
        <v>412</v>
      </c>
      <c r="H186" s="50" t="s">
        <v>412</v>
      </c>
      <c r="I186" s="55">
        <v>305.8</v>
      </c>
    </row>
    <row r="187" spans="1:9" x14ac:dyDescent="0.45">
      <c r="A187" s="49">
        <v>1354</v>
      </c>
      <c r="B187" s="50">
        <v>542</v>
      </c>
      <c r="C187" s="50" t="s">
        <v>283</v>
      </c>
      <c r="D187" s="50" t="s">
        <v>68</v>
      </c>
      <c r="E187" s="50" t="s">
        <v>73</v>
      </c>
      <c r="F187" s="50" t="s">
        <v>412</v>
      </c>
      <c r="G187" s="50" t="s">
        <v>412</v>
      </c>
      <c r="H187" s="50" t="s">
        <v>412</v>
      </c>
      <c r="I187" s="55">
        <v>6188</v>
      </c>
    </row>
    <row r="188" spans="1:9" x14ac:dyDescent="0.45">
      <c r="A188" s="49">
        <v>1361</v>
      </c>
      <c r="B188" s="50">
        <v>545</v>
      </c>
      <c r="C188" s="50" t="s">
        <v>284</v>
      </c>
      <c r="D188" s="50" t="s">
        <v>68</v>
      </c>
      <c r="E188" s="50" t="s">
        <v>73</v>
      </c>
      <c r="F188" s="50" t="s">
        <v>413</v>
      </c>
      <c r="G188" s="50" t="s">
        <v>413</v>
      </c>
      <c r="H188" s="50" t="s">
        <v>413</v>
      </c>
      <c r="I188" s="55">
        <v>731.25</v>
      </c>
    </row>
    <row r="189" spans="1:9" x14ac:dyDescent="0.45">
      <c r="A189" s="49">
        <v>1369</v>
      </c>
      <c r="B189" s="50">
        <v>548</v>
      </c>
      <c r="C189" s="50" t="s">
        <v>285</v>
      </c>
      <c r="D189" s="50" t="s">
        <v>66</v>
      </c>
      <c r="E189" s="50" t="s">
        <v>71</v>
      </c>
      <c r="F189" s="50" t="s">
        <v>413</v>
      </c>
      <c r="G189" s="50" t="s">
        <v>413</v>
      </c>
      <c r="H189" s="50" t="s">
        <v>413</v>
      </c>
      <c r="I189" s="55">
        <v>480.5</v>
      </c>
    </row>
    <row r="190" spans="1:9" x14ac:dyDescent="0.45">
      <c r="A190" s="49">
        <v>1377</v>
      </c>
      <c r="B190" s="50">
        <v>551</v>
      </c>
      <c r="C190" s="50" t="s">
        <v>286</v>
      </c>
      <c r="D190" s="50" t="s">
        <v>66</v>
      </c>
      <c r="E190" s="50" t="s">
        <v>71</v>
      </c>
      <c r="F190" s="50" t="s">
        <v>414</v>
      </c>
      <c r="G190" s="50" t="s">
        <v>414</v>
      </c>
      <c r="H190" s="50" t="s">
        <v>414</v>
      </c>
      <c r="I190" s="55">
        <v>1317</v>
      </c>
    </row>
    <row r="191" spans="1:9" x14ac:dyDescent="0.45">
      <c r="A191" s="49">
        <v>1386</v>
      </c>
      <c r="B191" s="50">
        <v>554</v>
      </c>
      <c r="C191" s="50" t="s">
        <v>287</v>
      </c>
      <c r="D191" s="50" t="s">
        <v>65</v>
      </c>
      <c r="E191" s="50" t="s">
        <v>70</v>
      </c>
      <c r="F191" s="50" t="s">
        <v>415</v>
      </c>
      <c r="G191" s="50" t="s">
        <v>415</v>
      </c>
      <c r="H191" s="50" t="s">
        <v>415</v>
      </c>
      <c r="I191" s="55">
        <v>1452</v>
      </c>
    </row>
    <row r="192" spans="1:9" x14ac:dyDescent="0.45">
      <c r="A192" s="49">
        <v>1393</v>
      </c>
      <c r="B192" s="50">
        <v>557</v>
      </c>
      <c r="C192" s="50" t="s">
        <v>288</v>
      </c>
      <c r="D192" s="50" t="s">
        <v>68</v>
      </c>
      <c r="E192" s="50" t="s">
        <v>73</v>
      </c>
      <c r="F192" s="50" t="s">
        <v>415</v>
      </c>
      <c r="G192" s="50" t="s">
        <v>415</v>
      </c>
      <c r="H192" s="50" t="s">
        <v>415</v>
      </c>
      <c r="I192" s="55">
        <v>2460</v>
      </c>
    </row>
    <row r="193" spans="1:9" x14ac:dyDescent="0.45">
      <c r="A193" s="49">
        <v>1401</v>
      </c>
      <c r="B193" s="50">
        <v>560</v>
      </c>
      <c r="C193" s="50" t="s">
        <v>289</v>
      </c>
      <c r="D193" s="50" t="s">
        <v>66</v>
      </c>
      <c r="E193" s="50" t="s">
        <v>71</v>
      </c>
      <c r="F193" s="50" t="s">
        <v>416</v>
      </c>
      <c r="G193" s="50" t="s">
        <v>416</v>
      </c>
      <c r="H193" s="50" t="s">
        <v>416</v>
      </c>
      <c r="I193" s="55">
        <v>672.7</v>
      </c>
    </row>
    <row r="194" spans="1:9" x14ac:dyDescent="0.45">
      <c r="A194" s="49">
        <v>1410</v>
      </c>
      <c r="B194" s="50">
        <v>563</v>
      </c>
      <c r="C194" s="50" t="s">
        <v>290</v>
      </c>
      <c r="D194" s="50" t="s">
        <v>67</v>
      </c>
      <c r="E194" s="50" t="s">
        <v>72</v>
      </c>
      <c r="F194" s="50" t="s">
        <v>417</v>
      </c>
      <c r="G194" s="50" t="s">
        <v>417</v>
      </c>
      <c r="H194" s="50" t="s">
        <v>417</v>
      </c>
      <c r="I194" s="55">
        <v>1943</v>
      </c>
    </row>
    <row r="195" spans="1:9" x14ac:dyDescent="0.45">
      <c r="A195" s="49">
        <v>1416</v>
      </c>
      <c r="B195" s="50">
        <v>566</v>
      </c>
      <c r="C195" s="50" t="s">
        <v>291</v>
      </c>
      <c r="D195" s="50" t="s">
        <v>69</v>
      </c>
      <c r="E195" s="50" t="s">
        <v>74</v>
      </c>
      <c r="F195" s="50" t="s">
        <v>417</v>
      </c>
      <c r="G195" s="50" t="s">
        <v>417</v>
      </c>
      <c r="H195" s="50" t="s">
        <v>417</v>
      </c>
      <c r="I195" s="55">
        <v>1072.5</v>
      </c>
    </row>
    <row r="196" spans="1:9" x14ac:dyDescent="0.45">
      <c r="A196" s="49">
        <v>1423</v>
      </c>
      <c r="B196" s="50">
        <v>569</v>
      </c>
      <c r="C196" s="50" t="s">
        <v>292</v>
      </c>
      <c r="D196" s="50" t="s">
        <v>65</v>
      </c>
      <c r="E196" s="50" t="s">
        <v>70</v>
      </c>
      <c r="F196" s="50" t="s">
        <v>417</v>
      </c>
      <c r="G196" s="50" t="s">
        <v>417</v>
      </c>
      <c r="H196" s="50" t="s">
        <v>417</v>
      </c>
      <c r="I196" s="55">
        <v>720.75</v>
      </c>
    </row>
    <row r="197" spans="1:9" x14ac:dyDescent="0.45">
      <c r="A197" s="49">
        <v>1430</v>
      </c>
      <c r="B197" s="50">
        <v>572</v>
      </c>
      <c r="C197" s="50" t="s">
        <v>293</v>
      </c>
      <c r="D197" s="50" t="s">
        <v>67</v>
      </c>
      <c r="E197" s="50" t="s">
        <v>72</v>
      </c>
      <c r="F197" s="50" t="s">
        <v>418</v>
      </c>
      <c r="G197" s="50" t="s">
        <v>418</v>
      </c>
      <c r="H197" s="50" t="s">
        <v>418</v>
      </c>
      <c r="I197" s="55">
        <v>9498.75</v>
      </c>
    </row>
    <row r="198" spans="1:9" x14ac:dyDescent="0.45">
      <c r="A198" s="49">
        <v>1437</v>
      </c>
      <c r="B198" s="50">
        <v>575</v>
      </c>
      <c r="C198" s="50" t="s">
        <v>294</v>
      </c>
      <c r="D198" s="50" t="s">
        <v>65</v>
      </c>
      <c r="E198" s="50" t="s">
        <v>70</v>
      </c>
      <c r="F198" s="50" t="s">
        <v>418</v>
      </c>
      <c r="G198" s="50" t="s">
        <v>418</v>
      </c>
      <c r="H198" s="50" t="s">
        <v>418</v>
      </c>
      <c r="I198" s="55">
        <v>975</v>
      </c>
    </row>
    <row r="199" spans="1:9" x14ac:dyDescent="0.45">
      <c r="A199" s="49">
        <v>1445</v>
      </c>
      <c r="B199" s="50">
        <v>578</v>
      </c>
      <c r="C199" s="50" t="s">
        <v>295</v>
      </c>
      <c r="D199" s="50" t="s">
        <v>66</v>
      </c>
      <c r="E199" s="50" t="s">
        <v>71</v>
      </c>
      <c r="F199" s="50" t="s">
        <v>419</v>
      </c>
      <c r="G199" s="50" t="s">
        <v>419</v>
      </c>
      <c r="H199" s="50" t="s">
        <v>419</v>
      </c>
      <c r="I199" s="55">
        <v>361.4</v>
      </c>
    </row>
    <row r="200" spans="1:9" x14ac:dyDescent="0.45">
      <c r="A200" s="49">
        <v>1452</v>
      </c>
      <c r="B200" s="50">
        <v>581</v>
      </c>
      <c r="C200" s="50" t="s">
        <v>296</v>
      </c>
      <c r="D200" s="50" t="s">
        <v>68</v>
      </c>
      <c r="E200" s="50" t="s">
        <v>73</v>
      </c>
      <c r="F200" s="50" t="s">
        <v>419</v>
      </c>
      <c r="G200" s="50" t="s">
        <v>419</v>
      </c>
      <c r="H200" s="50" t="s">
        <v>419</v>
      </c>
      <c r="I200" s="55">
        <v>8840</v>
      </c>
    </row>
    <row r="201" spans="1:9" x14ac:dyDescent="0.45">
      <c r="A201" s="49">
        <v>1459</v>
      </c>
      <c r="B201" s="50">
        <v>584</v>
      </c>
      <c r="C201" s="50" t="s">
        <v>297</v>
      </c>
      <c r="D201" s="50" t="s">
        <v>68</v>
      </c>
      <c r="E201" s="50" t="s">
        <v>73</v>
      </c>
      <c r="F201" s="50" t="s">
        <v>420</v>
      </c>
      <c r="G201" s="50" t="s">
        <v>420</v>
      </c>
      <c r="H201" s="50" t="s">
        <v>420</v>
      </c>
      <c r="I201" s="55">
        <v>609.38</v>
      </c>
    </row>
    <row r="202" spans="1:9" x14ac:dyDescent="0.45">
      <c r="A202" s="49">
        <v>1467</v>
      </c>
      <c r="B202" s="50">
        <v>587</v>
      </c>
      <c r="C202" s="50" t="s">
        <v>298</v>
      </c>
      <c r="D202" s="50" t="s">
        <v>66</v>
      </c>
      <c r="E202" s="50" t="s">
        <v>71</v>
      </c>
      <c r="F202" s="50" t="s">
        <v>420</v>
      </c>
      <c r="G202" s="50" t="s">
        <v>420</v>
      </c>
      <c r="H202" s="50" t="s">
        <v>420</v>
      </c>
      <c r="I202" s="55">
        <v>672.7</v>
      </c>
    </row>
    <row r="203" spans="1:9" x14ac:dyDescent="0.45">
      <c r="A203" s="66">
        <v>1475</v>
      </c>
      <c r="B203" s="67">
        <v>590</v>
      </c>
      <c r="C203" s="67" t="s">
        <v>299</v>
      </c>
      <c r="D203" s="67" t="s">
        <v>66</v>
      </c>
      <c r="E203" s="67" t="s">
        <v>71</v>
      </c>
      <c r="F203" s="67" t="s">
        <v>421</v>
      </c>
      <c r="G203" s="67" t="s">
        <v>421</v>
      </c>
      <c r="H203" s="67" t="s">
        <v>421</v>
      </c>
      <c r="I203" s="68">
        <v>2195</v>
      </c>
    </row>
    <row r="204" spans="1:9" x14ac:dyDescent="0.45">
      <c r="A204" s="49">
        <v>1552</v>
      </c>
      <c r="B204" s="50">
        <v>618</v>
      </c>
      <c r="C204" s="50" t="s">
        <v>468</v>
      </c>
      <c r="D204" s="50" t="s">
        <v>470</v>
      </c>
      <c r="E204" s="50" t="s">
        <v>471</v>
      </c>
      <c r="F204" s="50" t="s">
        <v>472</v>
      </c>
      <c r="G204" s="50" t="s">
        <v>472</v>
      </c>
      <c r="H204" s="50" t="s">
        <v>472</v>
      </c>
      <c r="I204" s="55">
        <v>5750</v>
      </c>
    </row>
    <row r="205" spans="1:9" x14ac:dyDescent="0.45">
      <c r="A205" s="66">
        <v>1558</v>
      </c>
      <c r="B205" s="67">
        <v>620</v>
      </c>
      <c r="C205" s="67" t="s">
        <v>469</v>
      </c>
      <c r="D205" s="67" t="s">
        <v>66</v>
      </c>
      <c r="E205" s="67" t="s">
        <v>71</v>
      </c>
      <c r="F205" s="67" t="s">
        <v>472</v>
      </c>
      <c r="G205" s="67" t="s">
        <v>472</v>
      </c>
      <c r="H205" s="67" t="s">
        <v>472</v>
      </c>
      <c r="I205" s="68">
        <v>240</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CC1A3-EA5F-46F9-A0F4-0715D7863F40}">
  <sheetPr>
    <tabColor rgb="FF3366FF"/>
  </sheetPr>
  <dimension ref="A1:D363"/>
  <sheetViews>
    <sheetView showGridLines="0" topLeftCell="A4" zoomScaleNormal="100" workbookViewId="0">
      <selection activeCell="B1" sqref="B1:B2"/>
    </sheetView>
  </sheetViews>
  <sheetFormatPr defaultRowHeight="15.75" outlineLevelRow="1" x14ac:dyDescent="0.5"/>
  <cols>
    <col min="1" max="4" width="18.64453125" style="48" customWidth="1"/>
    <col min="5" max="5" width="22.76171875" bestFit="1" customWidth="1"/>
    <col min="6" max="6" width="23.3515625" bestFit="1" customWidth="1"/>
    <col min="7" max="7" width="22.76171875" bestFit="1" customWidth="1"/>
    <col min="8" max="8" width="23.3515625" bestFit="1" customWidth="1"/>
    <col min="9" max="9" width="22.76171875" bestFit="1" customWidth="1"/>
    <col min="10" max="10" width="23.3515625" bestFit="1" customWidth="1"/>
    <col min="11" max="11" width="22.76171875" bestFit="1" customWidth="1"/>
    <col min="12" max="12" width="23.3515625" bestFit="1" customWidth="1"/>
    <col min="13" max="13" width="22.76171875" bestFit="1" customWidth="1"/>
    <col min="14" max="14" width="23.3515625" bestFit="1" customWidth="1"/>
    <col min="15" max="15" width="22.76171875" bestFit="1" customWidth="1"/>
    <col min="16" max="16" width="23.3515625" bestFit="1" customWidth="1"/>
    <col min="17" max="17" width="22.76171875" bestFit="1" customWidth="1"/>
    <col min="18" max="18" width="23.3515625" bestFit="1" customWidth="1"/>
  </cols>
  <sheetData>
    <row r="1" spans="1:4" s="72" customFormat="1" ht="12" hidden="1" outlineLevel="1" x14ac:dyDescent="0.4">
      <c r="A1" s="45" t="s">
        <v>17</v>
      </c>
      <c r="B1" s="72" t="s">
        <v>427</v>
      </c>
    </row>
    <row r="2" spans="1:4" s="72" customFormat="1" ht="12" hidden="1" outlineLevel="1" x14ac:dyDescent="0.4">
      <c r="A2" s="45" t="s">
        <v>48</v>
      </c>
      <c r="B2" s="72" t="s">
        <v>428</v>
      </c>
    </row>
    <row r="3" spans="1:4" s="72" customFormat="1" ht="12" hidden="1" outlineLevel="1" x14ac:dyDescent="0.4">
      <c r="A3" s="45" t="s">
        <v>49</v>
      </c>
      <c r="B3" s="72" t="str" cm="1">
        <f t="array" ref="B3">_xll.BC.QUERY("BC","glDimensionSetIds",,B1,,{"api","velixo"},A6)</f>
        <v>Dataset will be output as a data table at Dimensions!A6</v>
      </c>
    </row>
    <row r="4" spans="1:4" s="72" customFormat="1" ht="23.25" collapsed="1" x14ac:dyDescent="0.4">
      <c r="A4" s="26" t="s">
        <v>453</v>
      </c>
    </row>
    <row r="5" spans="1:4" x14ac:dyDescent="0.5">
      <c r="A5"/>
      <c r="B5"/>
      <c r="C5"/>
      <c r="D5"/>
    </row>
    <row r="6" spans="1:4" x14ac:dyDescent="0.5">
      <c r="A6" s="73" t="s">
        <v>424</v>
      </c>
      <c r="B6" s="52" t="s">
        <v>450</v>
      </c>
      <c r="C6" s="52" t="s">
        <v>451</v>
      </c>
      <c r="D6" s="53" t="s">
        <v>452</v>
      </c>
    </row>
    <row r="7" spans="1:4" x14ac:dyDescent="0.5">
      <c r="A7" s="49">
        <v>3</v>
      </c>
      <c r="B7" s="50" t="s">
        <v>429</v>
      </c>
      <c r="C7" s="50" t="s">
        <v>434</v>
      </c>
      <c r="D7" s="69" t="s">
        <v>439</v>
      </c>
    </row>
    <row r="8" spans="1:4" x14ac:dyDescent="0.5">
      <c r="A8" s="49">
        <v>3</v>
      </c>
      <c r="B8" s="50" t="s">
        <v>430</v>
      </c>
      <c r="C8" s="50" t="s">
        <v>435</v>
      </c>
      <c r="D8" s="69" t="s">
        <v>440</v>
      </c>
    </row>
    <row r="9" spans="1:4" x14ac:dyDescent="0.5">
      <c r="A9" s="49">
        <v>3</v>
      </c>
      <c r="B9" s="50" t="s">
        <v>431</v>
      </c>
      <c r="C9" s="50" t="s">
        <v>436</v>
      </c>
      <c r="D9" s="69" t="s">
        <v>441</v>
      </c>
    </row>
    <row r="10" spans="1:4" x14ac:dyDescent="0.5">
      <c r="A10" s="49">
        <v>4</v>
      </c>
      <c r="B10" s="50" t="s">
        <v>429</v>
      </c>
      <c r="C10" s="50" t="s">
        <v>434</v>
      </c>
      <c r="D10" s="69" t="s">
        <v>442</v>
      </c>
    </row>
    <row r="11" spans="1:4" x14ac:dyDescent="0.5">
      <c r="A11" s="49">
        <v>5</v>
      </c>
      <c r="B11" s="50" t="s">
        <v>429</v>
      </c>
      <c r="C11" s="50" t="s">
        <v>434</v>
      </c>
      <c r="D11" s="69" t="s">
        <v>442</v>
      </c>
    </row>
    <row r="12" spans="1:4" x14ac:dyDescent="0.5">
      <c r="A12" s="49">
        <v>5</v>
      </c>
      <c r="B12" s="50" t="s">
        <v>430</v>
      </c>
      <c r="C12" s="50" t="s">
        <v>435</v>
      </c>
      <c r="D12" s="69" t="s">
        <v>443</v>
      </c>
    </row>
    <row r="13" spans="1:4" x14ac:dyDescent="0.5">
      <c r="A13" s="49">
        <v>6</v>
      </c>
      <c r="B13" s="50" t="s">
        <v>429</v>
      </c>
      <c r="C13" s="50" t="s">
        <v>434</v>
      </c>
      <c r="D13" s="69" t="s">
        <v>444</v>
      </c>
    </row>
    <row r="14" spans="1:4" x14ac:dyDescent="0.5">
      <c r="A14" s="49">
        <v>8</v>
      </c>
      <c r="B14" s="50" t="s">
        <v>429</v>
      </c>
      <c r="C14" s="50" t="s">
        <v>434</v>
      </c>
      <c r="D14" s="69" t="s">
        <v>442</v>
      </c>
    </row>
    <row r="15" spans="1:4" x14ac:dyDescent="0.5">
      <c r="A15" s="49">
        <v>8</v>
      </c>
      <c r="B15" s="50" t="s">
        <v>432</v>
      </c>
      <c r="C15" s="50" t="s">
        <v>437</v>
      </c>
      <c r="D15" s="69" t="s">
        <v>445</v>
      </c>
    </row>
    <row r="16" spans="1:4" x14ac:dyDescent="0.5">
      <c r="A16" s="49">
        <v>8</v>
      </c>
      <c r="B16" s="50" t="s">
        <v>433</v>
      </c>
      <c r="C16" s="50" t="s">
        <v>438</v>
      </c>
      <c r="D16" s="69" t="s">
        <v>446</v>
      </c>
    </row>
    <row r="17" spans="1:4" x14ac:dyDescent="0.5">
      <c r="A17" s="49">
        <v>10</v>
      </c>
      <c r="B17" s="50" t="s">
        <v>429</v>
      </c>
      <c r="C17" s="50" t="s">
        <v>434</v>
      </c>
      <c r="D17" s="69" t="s">
        <v>442</v>
      </c>
    </row>
    <row r="18" spans="1:4" x14ac:dyDescent="0.5">
      <c r="A18" s="49">
        <v>10</v>
      </c>
      <c r="B18" s="50" t="s">
        <v>432</v>
      </c>
      <c r="C18" s="50" t="s">
        <v>437</v>
      </c>
      <c r="D18" s="69" t="s">
        <v>447</v>
      </c>
    </row>
    <row r="19" spans="1:4" x14ac:dyDescent="0.5">
      <c r="A19" s="49">
        <v>10</v>
      </c>
      <c r="B19" s="50" t="s">
        <v>433</v>
      </c>
      <c r="C19" s="50" t="s">
        <v>438</v>
      </c>
      <c r="D19" s="69" t="s">
        <v>446</v>
      </c>
    </row>
    <row r="20" spans="1:4" x14ac:dyDescent="0.5">
      <c r="A20" s="49">
        <v>13</v>
      </c>
      <c r="B20" s="50" t="s">
        <v>429</v>
      </c>
      <c r="C20" s="50" t="s">
        <v>434</v>
      </c>
      <c r="D20" s="69" t="s">
        <v>439</v>
      </c>
    </row>
    <row r="21" spans="1:4" x14ac:dyDescent="0.5">
      <c r="A21" s="49">
        <v>13</v>
      </c>
      <c r="B21" s="50" t="s">
        <v>430</v>
      </c>
      <c r="C21" s="50" t="s">
        <v>435</v>
      </c>
      <c r="D21" s="69" t="s">
        <v>443</v>
      </c>
    </row>
    <row r="22" spans="1:4" x14ac:dyDescent="0.5">
      <c r="A22" s="49">
        <v>13</v>
      </c>
      <c r="B22" s="50" t="s">
        <v>432</v>
      </c>
      <c r="C22" s="50" t="s">
        <v>437</v>
      </c>
      <c r="D22" s="69" t="s">
        <v>447</v>
      </c>
    </row>
    <row r="23" spans="1:4" x14ac:dyDescent="0.5">
      <c r="A23" s="49">
        <v>13</v>
      </c>
      <c r="B23" s="50" t="s">
        <v>433</v>
      </c>
      <c r="C23" s="50" t="s">
        <v>438</v>
      </c>
      <c r="D23" s="69" t="s">
        <v>446</v>
      </c>
    </row>
    <row r="24" spans="1:4" x14ac:dyDescent="0.5">
      <c r="A24" s="49">
        <v>16</v>
      </c>
      <c r="B24" s="50" t="s">
        <v>429</v>
      </c>
      <c r="C24" s="50" t="s">
        <v>434</v>
      </c>
      <c r="D24" s="69" t="s">
        <v>442</v>
      </c>
    </row>
    <row r="25" spans="1:4" x14ac:dyDescent="0.5">
      <c r="A25" s="49">
        <v>16</v>
      </c>
      <c r="B25" s="50" t="s">
        <v>430</v>
      </c>
      <c r="C25" s="50" t="s">
        <v>435</v>
      </c>
      <c r="D25" s="69" t="s">
        <v>448</v>
      </c>
    </row>
    <row r="26" spans="1:4" x14ac:dyDescent="0.5">
      <c r="A26" s="49">
        <v>16</v>
      </c>
      <c r="B26" s="50" t="s">
        <v>432</v>
      </c>
      <c r="C26" s="50" t="s">
        <v>437</v>
      </c>
      <c r="D26" s="69" t="s">
        <v>447</v>
      </c>
    </row>
    <row r="27" spans="1:4" x14ac:dyDescent="0.5">
      <c r="A27" s="49">
        <v>16</v>
      </c>
      <c r="B27" s="50" t="s">
        <v>433</v>
      </c>
      <c r="C27" s="50" t="s">
        <v>438</v>
      </c>
      <c r="D27" s="69" t="s">
        <v>446</v>
      </c>
    </row>
    <row r="28" spans="1:4" x14ac:dyDescent="0.5">
      <c r="A28" s="49">
        <v>18</v>
      </c>
      <c r="B28" s="50" t="s">
        <v>429</v>
      </c>
      <c r="C28" s="50" t="s">
        <v>434</v>
      </c>
      <c r="D28" s="69" t="s">
        <v>444</v>
      </c>
    </row>
    <row r="29" spans="1:4" x14ac:dyDescent="0.5">
      <c r="A29" s="49">
        <v>18</v>
      </c>
      <c r="B29" s="50" t="s">
        <v>432</v>
      </c>
      <c r="C29" s="50" t="s">
        <v>437</v>
      </c>
      <c r="D29" s="69" t="s">
        <v>449</v>
      </c>
    </row>
    <row r="30" spans="1:4" x14ac:dyDescent="0.5">
      <c r="A30" s="49">
        <v>18</v>
      </c>
      <c r="B30" s="50" t="s">
        <v>433</v>
      </c>
      <c r="C30" s="50" t="s">
        <v>438</v>
      </c>
      <c r="D30" s="69" t="s">
        <v>446</v>
      </c>
    </row>
    <row r="31" spans="1:4" x14ac:dyDescent="0.5">
      <c r="A31" s="49">
        <v>21</v>
      </c>
      <c r="B31" s="50" t="s">
        <v>429</v>
      </c>
      <c r="C31" s="50" t="s">
        <v>434</v>
      </c>
      <c r="D31" s="69" t="s">
        <v>439</v>
      </c>
    </row>
    <row r="32" spans="1:4" x14ac:dyDescent="0.5">
      <c r="A32" s="49">
        <v>21</v>
      </c>
      <c r="B32" s="50" t="s">
        <v>430</v>
      </c>
      <c r="C32" s="50" t="s">
        <v>435</v>
      </c>
      <c r="D32" s="69" t="s">
        <v>440</v>
      </c>
    </row>
    <row r="33" spans="1:4" x14ac:dyDescent="0.5">
      <c r="A33" s="49">
        <v>21</v>
      </c>
      <c r="B33" s="50" t="s">
        <v>432</v>
      </c>
      <c r="C33" s="50" t="s">
        <v>437</v>
      </c>
      <c r="D33" s="69" t="s">
        <v>447</v>
      </c>
    </row>
    <row r="34" spans="1:4" x14ac:dyDescent="0.5">
      <c r="A34" s="49">
        <v>21</v>
      </c>
      <c r="B34" s="50" t="s">
        <v>431</v>
      </c>
      <c r="C34" s="50" t="s">
        <v>436</v>
      </c>
      <c r="D34" s="69" t="s">
        <v>441</v>
      </c>
    </row>
    <row r="35" spans="1:4" x14ac:dyDescent="0.5">
      <c r="A35" s="49">
        <v>21</v>
      </c>
      <c r="B35" s="50" t="s">
        <v>433</v>
      </c>
      <c r="C35" s="50" t="s">
        <v>438</v>
      </c>
      <c r="D35" s="69" t="s">
        <v>446</v>
      </c>
    </row>
    <row r="36" spans="1:4" x14ac:dyDescent="0.5">
      <c r="A36" s="49">
        <v>23</v>
      </c>
      <c r="B36" s="50" t="s">
        <v>429</v>
      </c>
      <c r="C36" s="50" t="s">
        <v>434</v>
      </c>
      <c r="D36" s="69" t="s">
        <v>442</v>
      </c>
    </row>
    <row r="37" spans="1:4" x14ac:dyDescent="0.5">
      <c r="A37" s="49">
        <v>23</v>
      </c>
      <c r="B37" s="50" t="s">
        <v>430</v>
      </c>
      <c r="C37" s="50" t="s">
        <v>435</v>
      </c>
      <c r="D37" s="69" t="s">
        <v>443</v>
      </c>
    </row>
    <row r="38" spans="1:4" x14ac:dyDescent="0.5">
      <c r="A38" s="49">
        <v>23</v>
      </c>
      <c r="B38" s="50" t="s">
        <v>432</v>
      </c>
      <c r="C38" s="50" t="s">
        <v>437</v>
      </c>
      <c r="D38" s="69" t="s">
        <v>447</v>
      </c>
    </row>
    <row r="39" spans="1:4" x14ac:dyDescent="0.5">
      <c r="A39" s="49">
        <v>23</v>
      </c>
      <c r="B39" s="50" t="s">
        <v>433</v>
      </c>
      <c r="C39" s="50" t="s">
        <v>438</v>
      </c>
      <c r="D39" s="69" t="s">
        <v>446</v>
      </c>
    </row>
    <row r="40" spans="1:4" x14ac:dyDescent="0.5">
      <c r="A40"/>
      <c r="B40"/>
      <c r="C40"/>
      <c r="D40"/>
    </row>
    <row r="41" spans="1:4" x14ac:dyDescent="0.5">
      <c r="A41"/>
      <c r="B41"/>
      <c r="C41"/>
      <c r="D41"/>
    </row>
    <row r="42" spans="1:4" x14ac:dyDescent="0.5">
      <c r="A42"/>
      <c r="B42"/>
      <c r="C42"/>
      <c r="D42"/>
    </row>
    <row r="43" spans="1:4" x14ac:dyDescent="0.5">
      <c r="A43"/>
      <c r="B43"/>
      <c r="C43"/>
      <c r="D43"/>
    </row>
    <row r="44" spans="1:4" x14ac:dyDescent="0.5">
      <c r="A44"/>
      <c r="B44"/>
      <c r="C44"/>
      <c r="D44"/>
    </row>
    <row r="45" spans="1:4" x14ac:dyDescent="0.5">
      <c r="A45"/>
      <c r="B45"/>
      <c r="C45"/>
      <c r="D45"/>
    </row>
    <row r="46" spans="1:4" x14ac:dyDescent="0.5">
      <c r="A46"/>
      <c r="B46"/>
      <c r="C46"/>
      <c r="D46"/>
    </row>
    <row r="47" spans="1:4" x14ac:dyDescent="0.5">
      <c r="A47"/>
      <c r="B47"/>
      <c r="C47"/>
      <c r="D47"/>
    </row>
    <row r="48" spans="1:4" x14ac:dyDescent="0.5">
      <c r="A48"/>
      <c r="B48"/>
      <c r="C48"/>
      <c r="D48"/>
    </row>
    <row r="49" customFormat="1" x14ac:dyDescent="0.5"/>
    <row r="50" customFormat="1" x14ac:dyDescent="0.5"/>
    <row r="51" customFormat="1" x14ac:dyDescent="0.5"/>
    <row r="52" customFormat="1" x14ac:dyDescent="0.5"/>
    <row r="53" customFormat="1" x14ac:dyDescent="0.5"/>
    <row r="54" customFormat="1" x14ac:dyDescent="0.5"/>
    <row r="55" customFormat="1" x14ac:dyDescent="0.5"/>
    <row r="56" customFormat="1" x14ac:dyDescent="0.5"/>
    <row r="57" customFormat="1" x14ac:dyDescent="0.5"/>
    <row r="58" customFormat="1" x14ac:dyDescent="0.5"/>
    <row r="59" customFormat="1" x14ac:dyDescent="0.5"/>
    <row r="60" customFormat="1" x14ac:dyDescent="0.5"/>
    <row r="61" customFormat="1" x14ac:dyDescent="0.5"/>
    <row r="62" customFormat="1" x14ac:dyDescent="0.5"/>
    <row r="63" customFormat="1" x14ac:dyDescent="0.5"/>
    <row r="64" customFormat="1" x14ac:dyDescent="0.5"/>
    <row r="65" customFormat="1" x14ac:dyDescent="0.5"/>
    <row r="66" customFormat="1" x14ac:dyDescent="0.5"/>
    <row r="67" customFormat="1" x14ac:dyDescent="0.5"/>
    <row r="68" customFormat="1" x14ac:dyDescent="0.5"/>
    <row r="69" customFormat="1" x14ac:dyDescent="0.5"/>
    <row r="70" customFormat="1" x14ac:dyDescent="0.5"/>
    <row r="71" customFormat="1" x14ac:dyDescent="0.5"/>
    <row r="72" customFormat="1" x14ac:dyDescent="0.5"/>
    <row r="73" customFormat="1" x14ac:dyDescent="0.5"/>
    <row r="74" customFormat="1" x14ac:dyDescent="0.5"/>
    <row r="75" customFormat="1" x14ac:dyDescent="0.5"/>
    <row r="76" customFormat="1" x14ac:dyDescent="0.5"/>
    <row r="77" customFormat="1" x14ac:dyDescent="0.5"/>
    <row r="78" customFormat="1" x14ac:dyDescent="0.5"/>
    <row r="79" customFormat="1" x14ac:dyDescent="0.5"/>
    <row r="80" customFormat="1" x14ac:dyDescent="0.5"/>
    <row r="81" customFormat="1" x14ac:dyDescent="0.5"/>
    <row r="82" customFormat="1" x14ac:dyDescent="0.5"/>
    <row r="83" customFormat="1" x14ac:dyDescent="0.5"/>
    <row r="84" customFormat="1" x14ac:dyDescent="0.5"/>
    <row r="85" customFormat="1" x14ac:dyDescent="0.5"/>
    <row r="86" customFormat="1" x14ac:dyDescent="0.5"/>
    <row r="87" customFormat="1" x14ac:dyDescent="0.5"/>
    <row r="88" customFormat="1" x14ac:dyDescent="0.5"/>
    <row r="89" customFormat="1" x14ac:dyDescent="0.5"/>
    <row r="90" customFormat="1" x14ac:dyDescent="0.5"/>
    <row r="91" customFormat="1" x14ac:dyDescent="0.5"/>
    <row r="92" customFormat="1" x14ac:dyDescent="0.5"/>
    <row r="93" customFormat="1" x14ac:dyDescent="0.5"/>
    <row r="94" customFormat="1" x14ac:dyDescent="0.5"/>
    <row r="95" customFormat="1" x14ac:dyDescent="0.5"/>
    <row r="96" customFormat="1" x14ac:dyDescent="0.5"/>
    <row r="97" customFormat="1" x14ac:dyDescent="0.5"/>
    <row r="98" customFormat="1" x14ac:dyDescent="0.5"/>
    <row r="99" customFormat="1" x14ac:dyDescent="0.5"/>
    <row r="100" customFormat="1" x14ac:dyDescent="0.5"/>
    <row r="101" customFormat="1" x14ac:dyDescent="0.5"/>
    <row r="102" customFormat="1" x14ac:dyDescent="0.5"/>
    <row r="103" customFormat="1" x14ac:dyDescent="0.5"/>
    <row r="104" customFormat="1" x14ac:dyDescent="0.5"/>
    <row r="105" customFormat="1" x14ac:dyDescent="0.5"/>
    <row r="106" customFormat="1" x14ac:dyDescent="0.5"/>
    <row r="107" customFormat="1" x14ac:dyDescent="0.5"/>
    <row r="108" customFormat="1" x14ac:dyDescent="0.5"/>
    <row r="109" customFormat="1" x14ac:dyDescent="0.5"/>
    <row r="110" customFormat="1" x14ac:dyDescent="0.5"/>
    <row r="111" customFormat="1" x14ac:dyDescent="0.5"/>
    <row r="112" customFormat="1" x14ac:dyDescent="0.5"/>
    <row r="113" customFormat="1" x14ac:dyDescent="0.5"/>
    <row r="114" customFormat="1" x14ac:dyDescent="0.5"/>
    <row r="115" customFormat="1" x14ac:dyDescent="0.5"/>
    <row r="116" customFormat="1" x14ac:dyDescent="0.5"/>
    <row r="117" customFormat="1" x14ac:dyDescent="0.5"/>
    <row r="118" customFormat="1" x14ac:dyDescent="0.5"/>
    <row r="119" customFormat="1" x14ac:dyDescent="0.5"/>
    <row r="120" customFormat="1" x14ac:dyDescent="0.5"/>
    <row r="121" customFormat="1" x14ac:dyDescent="0.5"/>
    <row r="122" customFormat="1" x14ac:dyDescent="0.5"/>
    <row r="123" customFormat="1" x14ac:dyDescent="0.5"/>
    <row r="124" customFormat="1" x14ac:dyDescent="0.5"/>
    <row r="125" customFormat="1" x14ac:dyDescent="0.5"/>
    <row r="126" customFormat="1" x14ac:dyDescent="0.5"/>
    <row r="127" customFormat="1" x14ac:dyDescent="0.5"/>
    <row r="128" customFormat="1" x14ac:dyDescent="0.5"/>
    <row r="129" customFormat="1" x14ac:dyDescent="0.5"/>
    <row r="130" customFormat="1" x14ac:dyDescent="0.5"/>
    <row r="131" customFormat="1" x14ac:dyDescent="0.5"/>
    <row r="132" customFormat="1" x14ac:dyDescent="0.5"/>
    <row r="133" customFormat="1" x14ac:dyDescent="0.5"/>
    <row r="134" customFormat="1" x14ac:dyDescent="0.5"/>
    <row r="135" customFormat="1" x14ac:dyDescent="0.5"/>
    <row r="136" customFormat="1" x14ac:dyDescent="0.5"/>
    <row r="137" customFormat="1" x14ac:dyDescent="0.5"/>
    <row r="138" customFormat="1" x14ac:dyDescent="0.5"/>
    <row r="139" customFormat="1" x14ac:dyDescent="0.5"/>
    <row r="140" customFormat="1" x14ac:dyDescent="0.5"/>
    <row r="141" customFormat="1" x14ac:dyDescent="0.5"/>
    <row r="142" customFormat="1" x14ac:dyDescent="0.5"/>
    <row r="143" customFormat="1" x14ac:dyDescent="0.5"/>
    <row r="144" customFormat="1" x14ac:dyDescent="0.5"/>
    <row r="145" customFormat="1" x14ac:dyDescent="0.5"/>
    <row r="146" customFormat="1" x14ac:dyDescent="0.5"/>
    <row r="147" customFormat="1" x14ac:dyDescent="0.5"/>
    <row r="148" customFormat="1" x14ac:dyDescent="0.5"/>
    <row r="149" customFormat="1" x14ac:dyDescent="0.5"/>
    <row r="150" customFormat="1" x14ac:dyDescent="0.5"/>
    <row r="151" customFormat="1" x14ac:dyDescent="0.5"/>
    <row r="152" customFormat="1" x14ac:dyDescent="0.5"/>
    <row r="153" customFormat="1" x14ac:dyDescent="0.5"/>
    <row r="154" customFormat="1" x14ac:dyDescent="0.5"/>
    <row r="155" customFormat="1" x14ac:dyDescent="0.5"/>
    <row r="156" customFormat="1" x14ac:dyDescent="0.5"/>
    <row r="157" customFormat="1" x14ac:dyDescent="0.5"/>
    <row r="158" customFormat="1" x14ac:dyDescent="0.5"/>
    <row r="159" customFormat="1" x14ac:dyDescent="0.5"/>
    <row r="160" customFormat="1" x14ac:dyDescent="0.5"/>
    <row r="161" customFormat="1" x14ac:dyDescent="0.5"/>
    <row r="162" customFormat="1" x14ac:dyDescent="0.5"/>
    <row r="163" customFormat="1" x14ac:dyDescent="0.5"/>
    <row r="164" customFormat="1" x14ac:dyDescent="0.5"/>
    <row r="165" customFormat="1" x14ac:dyDescent="0.5"/>
    <row r="166" customFormat="1" x14ac:dyDescent="0.5"/>
    <row r="167" customFormat="1" x14ac:dyDescent="0.5"/>
    <row r="168" customFormat="1" x14ac:dyDescent="0.5"/>
    <row r="169" customFormat="1" x14ac:dyDescent="0.5"/>
    <row r="170" customFormat="1" x14ac:dyDescent="0.5"/>
    <row r="171" customFormat="1" x14ac:dyDescent="0.5"/>
    <row r="172" customFormat="1" x14ac:dyDescent="0.5"/>
    <row r="173" customFormat="1" x14ac:dyDescent="0.5"/>
    <row r="174" customFormat="1" x14ac:dyDescent="0.5"/>
    <row r="175" customFormat="1" x14ac:dyDescent="0.5"/>
    <row r="176" customFormat="1" x14ac:dyDescent="0.5"/>
    <row r="177" customFormat="1" x14ac:dyDescent="0.5"/>
    <row r="178" customFormat="1" x14ac:dyDescent="0.5"/>
    <row r="179" customFormat="1" x14ac:dyDescent="0.5"/>
    <row r="180" customFormat="1" x14ac:dyDescent="0.5"/>
    <row r="181" customFormat="1" x14ac:dyDescent="0.5"/>
    <row r="182" customFormat="1" x14ac:dyDescent="0.5"/>
    <row r="183" customFormat="1" x14ac:dyDescent="0.5"/>
    <row r="184" customFormat="1" x14ac:dyDescent="0.5"/>
    <row r="185" customFormat="1" x14ac:dyDescent="0.5"/>
    <row r="186" customFormat="1" x14ac:dyDescent="0.5"/>
    <row r="187" customFormat="1" x14ac:dyDescent="0.5"/>
    <row r="188" customFormat="1" x14ac:dyDescent="0.5"/>
    <row r="189" customFormat="1" x14ac:dyDescent="0.5"/>
    <row r="190" customFormat="1" x14ac:dyDescent="0.5"/>
    <row r="191" customFormat="1" x14ac:dyDescent="0.5"/>
    <row r="192" customFormat="1" x14ac:dyDescent="0.5"/>
    <row r="193" customFormat="1" x14ac:dyDescent="0.5"/>
    <row r="194" customFormat="1" x14ac:dyDescent="0.5"/>
    <row r="195" customFormat="1" x14ac:dyDescent="0.5"/>
    <row r="196" customFormat="1" x14ac:dyDescent="0.5"/>
    <row r="197" customFormat="1" x14ac:dyDescent="0.5"/>
    <row r="198" customFormat="1" x14ac:dyDescent="0.5"/>
    <row r="199" customFormat="1" x14ac:dyDescent="0.5"/>
    <row r="200" customFormat="1" x14ac:dyDescent="0.5"/>
    <row r="201" customFormat="1" x14ac:dyDescent="0.5"/>
    <row r="202" customFormat="1" x14ac:dyDescent="0.5"/>
    <row r="203" customFormat="1" x14ac:dyDescent="0.5"/>
    <row r="204" customFormat="1" x14ac:dyDescent="0.5"/>
    <row r="205" customFormat="1" x14ac:dyDescent="0.5"/>
    <row r="206" customFormat="1" x14ac:dyDescent="0.5"/>
    <row r="207" customFormat="1" x14ac:dyDescent="0.5"/>
    <row r="208" customFormat="1" x14ac:dyDescent="0.5"/>
    <row r="209" customFormat="1" x14ac:dyDescent="0.5"/>
    <row r="210" customFormat="1" x14ac:dyDescent="0.5"/>
    <row r="211" customFormat="1" x14ac:dyDescent="0.5"/>
    <row r="212" customFormat="1" x14ac:dyDescent="0.5"/>
    <row r="213" customFormat="1" x14ac:dyDescent="0.5"/>
    <row r="214" customFormat="1" x14ac:dyDescent="0.5"/>
    <row r="215" customFormat="1" x14ac:dyDescent="0.5"/>
    <row r="216" customFormat="1" x14ac:dyDescent="0.5"/>
    <row r="217" customFormat="1" x14ac:dyDescent="0.5"/>
    <row r="218" customFormat="1" x14ac:dyDescent="0.5"/>
    <row r="219" customFormat="1" x14ac:dyDescent="0.5"/>
    <row r="220" customFormat="1" x14ac:dyDescent="0.5"/>
    <row r="221" customFormat="1" x14ac:dyDescent="0.5"/>
    <row r="222" customFormat="1" x14ac:dyDescent="0.5"/>
    <row r="223" customFormat="1" x14ac:dyDescent="0.5"/>
    <row r="224" customFormat="1" x14ac:dyDescent="0.5"/>
    <row r="225" customFormat="1" x14ac:dyDescent="0.5"/>
    <row r="226" customFormat="1" x14ac:dyDescent="0.5"/>
    <row r="227" customFormat="1" x14ac:dyDescent="0.5"/>
    <row r="228" customFormat="1" x14ac:dyDescent="0.5"/>
    <row r="229" customFormat="1" x14ac:dyDescent="0.5"/>
    <row r="230" customFormat="1" x14ac:dyDescent="0.5"/>
    <row r="231" customFormat="1" x14ac:dyDescent="0.5"/>
    <row r="232" customFormat="1" x14ac:dyDescent="0.5"/>
    <row r="233" customFormat="1" x14ac:dyDescent="0.5"/>
    <row r="234" customFormat="1" x14ac:dyDescent="0.5"/>
    <row r="235" customFormat="1" x14ac:dyDescent="0.5"/>
    <row r="236" customFormat="1" x14ac:dyDescent="0.5"/>
    <row r="237" customFormat="1" x14ac:dyDescent="0.5"/>
    <row r="238" customFormat="1" x14ac:dyDescent="0.5"/>
    <row r="239" customFormat="1" x14ac:dyDescent="0.5"/>
    <row r="240" customFormat="1" x14ac:dyDescent="0.5"/>
    <row r="241" customFormat="1" x14ac:dyDescent="0.5"/>
    <row r="242" customFormat="1" x14ac:dyDescent="0.5"/>
    <row r="243" customFormat="1" x14ac:dyDescent="0.5"/>
    <row r="244" customFormat="1" x14ac:dyDescent="0.5"/>
    <row r="245" customFormat="1" x14ac:dyDescent="0.5"/>
    <row r="246" customFormat="1" x14ac:dyDescent="0.5"/>
    <row r="247" customFormat="1" x14ac:dyDescent="0.5"/>
    <row r="248" customFormat="1" x14ac:dyDescent="0.5"/>
    <row r="249" customFormat="1" x14ac:dyDescent="0.5"/>
    <row r="250" customFormat="1" x14ac:dyDescent="0.5"/>
    <row r="251" customFormat="1" x14ac:dyDescent="0.5"/>
    <row r="252" customFormat="1" x14ac:dyDescent="0.5"/>
    <row r="253" customFormat="1" x14ac:dyDescent="0.5"/>
    <row r="254" customFormat="1" x14ac:dyDescent="0.5"/>
    <row r="255" customFormat="1" x14ac:dyDescent="0.5"/>
    <row r="256" customFormat="1" x14ac:dyDescent="0.5"/>
    <row r="257" customFormat="1" x14ac:dyDescent="0.5"/>
    <row r="258" customFormat="1" x14ac:dyDescent="0.5"/>
    <row r="259" customFormat="1" x14ac:dyDescent="0.5"/>
    <row r="260" customFormat="1" x14ac:dyDescent="0.5"/>
    <row r="261" customFormat="1" x14ac:dyDescent="0.5"/>
    <row r="262" customFormat="1" x14ac:dyDescent="0.5"/>
    <row r="263" customFormat="1" x14ac:dyDescent="0.5"/>
    <row r="264" customFormat="1" x14ac:dyDescent="0.5"/>
    <row r="265" customFormat="1" x14ac:dyDescent="0.5"/>
    <row r="266" customFormat="1" x14ac:dyDescent="0.5"/>
    <row r="267" customFormat="1" x14ac:dyDescent="0.5"/>
    <row r="268" customFormat="1" x14ac:dyDescent="0.5"/>
    <row r="269" customFormat="1" x14ac:dyDescent="0.5"/>
    <row r="270" customFormat="1" x14ac:dyDescent="0.5"/>
    <row r="271" customFormat="1" x14ac:dyDescent="0.5"/>
    <row r="272" customFormat="1" x14ac:dyDescent="0.5"/>
    <row r="273" customFormat="1" x14ac:dyDescent="0.5"/>
    <row r="274" customFormat="1" x14ac:dyDescent="0.5"/>
    <row r="275" customFormat="1" x14ac:dyDescent="0.5"/>
    <row r="276" customFormat="1" x14ac:dyDescent="0.5"/>
    <row r="277" customFormat="1" x14ac:dyDescent="0.5"/>
    <row r="278" customFormat="1" x14ac:dyDescent="0.5"/>
    <row r="279" customFormat="1" x14ac:dyDescent="0.5"/>
    <row r="280" customFormat="1" x14ac:dyDescent="0.5"/>
    <row r="281" customFormat="1" x14ac:dyDescent="0.5"/>
    <row r="282" customFormat="1" x14ac:dyDescent="0.5"/>
    <row r="283" customFormat="1" x14ac:dyDescent="0.5"/>
    <row r="284" customFormat="1" x14ac:dyDescent="0.5"/>
    <row r="285" customFormat="1" x14ac:dyDescent="0.5"/>
    <row r="286" customFormat="1" x14ac:dyDescent="0.5"/>
    <row r="287" customFormat="1" x14ac:dyDescent="0.5"/>
    <row r="288" customFormat="1" x14ac:dyDescent="0.5"/>
    <row r="289" customFormat="1" x14ac:dyDescent="0.5"/>
    <row r="290" customFormat="1" x14ac:dyDescent="0.5"/>
    <row r="291" customFormat="1" x14ac:dyDescent="0.5"/>
    <row r="292" customFormat="1" x14ac:dyDescent="0.5"/>
    <row r="293" customFormat="1" x14ac:dyDescent="0.5"/>
    <row r="294" customFormat="1" x14ac:dyDescent="0.5"/>
    <row r="295" customFormat="1" x14ac:dyDescent="0.5"/>
    <row r="296" customFormat="1" x14ac:dyDescent="0.5"/>
    <row r="297" customFormat="1" x14ac:dyDescent="0.5"/>
    <row r="298" customFormat="1" x14ac:dyDescent="0.5"/>
    <row r="299" customFormat="1" x14ac:dyDescent="0.5"/>
    <row r="300" customFormat="1" x14ac:dyDescent="0.5"/>
    <row r="301" customFormat="1" x14ac:dyDescent="0.5"/>
    <row r="302" customFormat="1" x14ac:dyDescent="0.5"/>
    <row r="303" customFormat="1" x14ac:dyDescent="0.5"/>
    <row r="304" customFormat="1" x14ac:dyDescent="0.5"/>
    <row r="305" customFormat="1" x14ac:dyDescent="0.5"/>
    <row r="306" customFormat="1" x14ac:dyDescent="0.5"/>
    <row r="307" customFormat="1" x14ac:dyDescent="0.5"/>
    <row r="308" customFormat="1" x14ac:dyDescent="0.5"/>
    <row r="309" customFormat="1" x14ac:dyDescent="0.5"/>
    <row r="310" customFormat="1" x14ac:dyDescent="0.5"/>
    <row r="311" customFormat="1" x14ac:dyDescent="0.5"/>
    <row r="312" customFormat="1" x14ac:dyDescent="0.5"/>
    <row r="313" customFormat="1" x14ac:dyDescent="0.5"/>
    <row r="314" customFormat="1" x14ac:dyDescent="0.5"/>
    <row r="315" customFormat="1" x14ac:dyDescent="0.5"/>
    <row r="316" customFormat="1" x14ac:dyDescent="0.5"/>
    <row r="317" customFormat="1" x14ac:dyDescent="0.5"/>
    <row r="318" customFormat="1" x14ac:dyDescent="0.5"/>
    <row r="319" customFormat="1" x14ac:dyDescent="0.5"/>
    <row r="320" customFormat="1" x14ac:dyDescent="0.5"/>
    <row r="321" customFormat="1" x14ac:dyDescent="0.5"/>
    <row r="322" customFormat="1" x14ac:dyDescent="0.5"/>
    <row r="323" customFormat="1" x14ac:dyDescent="0.5"/>
    <row r="324" customFormat="1" x14ac:dyDescent="0.5"/>
    <row r="325" customFormat="1" x14ac:dyDescent="0.5"/>
    <row r="326" customFormat="1" x14ac:dyDescent="0.5"/>
    <row r="327" customFormat="1" x14ac:dyDescent="0.5"/>
    <row r="328" customFormat="1" x14ac:dyDescent="0.5"/>
    <row r="329" customFormat="1" x14ac:dyDescent="0.5"/>
    <row r="330" customFormat="1" x14ac:dyDescent="0.5"/>
    <row r="331" customFormat="1" x14ac:dyDescent="0.5"/>
    <row r="332" customFormat="1" x14ac:dyDescent="0.5"/>
    <row r="333" customFormat="1" x14ac:dyDescent="0.5"/>
    <row r="334" customFormat="1" x14ac:dyDescent="0.5"/>
    <row r="335" customFormat="1" x14ac:dyDescent="0.5"/>
    <row r="336" customFormat="1" x14ac:dyDescent="0.5"/>
    <row r="337" customFormat="1" x14ac:dyDescent="0.5"/>
    <row r="338" customFormat="1" x14ac:dyDescent="0.5"/>
    <row r="339" customFormat="1" x14ac:dyDescent="0.5"/>
    <row r="340" customFormat="1" x14ac:dyDescent="0.5"/>
    <row r="341" customFormat="1" x14ac:dyDescent="0.5"/>
    <row r="342" customFormat="1" x14ac:dyDescent="0.5"/>
    <row r="343" customFormat="1" x14ac:dyDescent="0.5"/>
    <row r="344" customFormat="1" x14ac:dyDescent="0.5"/>
    <row r="345" customFormat="1" x14ac:dyDescent="0.5"/>
    <row r="346" customFormat="1" x14ac:dyDescent="0.5"/>
    <row r="347" customFormat="1" x14ac:dyDescent="0.5"/>
    <row r="348" customFormat="1" x14ac:dyDescent="0.5"/>
    <row r="349" customFormat="1" x14ac:dyDescent="0.5"/>
    <row r="350" customFormat="1" x14ac:dyDescent="0.5"/>
    <row r="351" customFormat="1" x14ac:dyDescent="0.5"/>
    <row r="352" customFormat="1" x14ac:dyDescent="0.5"/>
    <row r="353" customFormat="1" x14ac:dyDescent="0.5"/>
    <row r="354" customFormat="1" x14ac:dyDescent="0.5"/>
    <row r="355" customFormat="1" x14ac:dyDescent="0.5"/>
    <row r="356" customFormat="1" x14ac:dyDescent="0.5"/>
    <row r="357" customFormat="1" x14ac:dyDescent="0.5"/>
    <row r="358" customFormat="1" x14ac:dyDescent="0.5"/>
    <row r="359" customFormat="1" x14ac:dyDescent="0.5"/>
    <row r="360" customFormat="1" x14ac:dyDescent="0.5"/>
    <row r="361" customFormat="1" x14ac:dyDescent="0.5"/>
    <row r="362" customFormat="1" x14ac:dyDescent="0.5"/>
    <row r="363" customFormat="1" x14ac:dyDescent="0.5"/>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44978-2457-499E-8294-A325D94801CC}">
  <sheetPr>
    <tabColor rgb="FF3366FF"/>
  </sheetPr>
  <dimension ref="A1:L412"/>
  <sheetViews>
    <sheetView showGridLines="0" topLeftCell="B6" workbookViewId="0">
      <selection activeCell="C1" sqref="C1"/>
    </sheetView>
  </sheetViews>
  <sheetFormatPr defaultColWidth="8.87890625" defaultRowHeight="14.25" outlineLevelRow="1" x14ac:dyDescent="0.45"/>
  <cols>
    <col min="1" max="1" width="19.05859375" style="48" hidden="1" customWidth="1"/>
    <col min="2" max="9" width="15.64453125" style="48" customWidth="1"/>
    <col min="10" max="12" width="15.64453125" style="56" customWidth="1"/>
    <col min="13" max="13" width="8.87890625" style="48"/>
    <col min="14" max="14" width="18.1171875" style="48" bestFit="1" customWidth="1"/>
    <col min="15" max="16384" width="8.87890625" style="48"/>
  </cols>
  <sheetData>
    <row r="1" spans="1:12" s="46" customFormat="1" ht="12" hidden="1" outlineLevel="1" x14ac:dyDescent="0.4">
      <c r="B1" s="45" t="s">
        <v>16</v>
      </c>
      <c r="C1" s="46" t="str" cm="1">
        <f t="array" ref="C1">IF(OTHAPPYMT="",
 "",
 _xll.BC.QUERYFILTER(Connection,$C$3,,"webservice","Vendor_No",VendorID,BasedOn,"&lt;="&amp;AsOf,"Document_Type","Payment","Source_Code",_xll.VXTEXTSPLIT(OTHAPPYMT,";")))</f>
        <v/>
      </c>
    </row>
    <row r="2" spans="1:12" s="46" customFormat="1" ht="12" hidden="1" outlineLevel="1" x14ac:dyDescent="0.4">
      <c r="B2" s="45" t="s">
        <v>17</v>
      </c>
      <c r="C2" s="46" t="s">
        <v>422</v>
      </c>
    </row>
    <row r="3" spans="1:12" s="46" customFormat="1" ht="12" hidden="1" outlineLevel="1" x14ac:dyDescent="0.4">
      <c r="B3" s="45" t="s">
        <v>48</v>
      </c>
      <c r="C3" s="46" t="s">
        <v>50</v>
      </c>
    </row>
    <row r="4" spans="1:12" s="46" customFormat="1" ht="12" hidden="1" outlineLevel="1" x14ac:dyDescent="0.4">
      <c r="B4" s="45" t="s">
        <v>49</v>
      </c>
      <c r="C4" s="46" t="str" cm="1">
        <f t="array" ref="C4">IF(C1="","",_xll.BC.QUERY(Connection,C3,C1,C2,FALSE,{"api","webservice"},A8))</f>
        <v/>
      </c>
    </row>
    <row r="5" spans="1:12" s="46" customFormat="1" ht="12" hidden="1" outlineLevel="1" x14ac:dyDescent="0.4">
      <c r="B5" s="45"/>
    </row>
    <row r="6" spans="1:12" s="47" customFormat="1" ht="23.25" collapsed="1" x14ac:dyDescent="0.5">
      <c r="B6" s="26" t="s">
        <v>466</v>
      </c>
    </row>
    <row r="7" spans="1:12" x14ac:dyDescent="0.45">
      <c r="J7" s="48"/>
      <c r="K7" s="48"/>
      <c r="L7" s="48"/>
    </row>
    <row r="8" spans="1:12" x14ac:dyDescent="0.45">
      <c r="A8" s="70" t="s">
        <v>423</v>
      </c>
      <c r="B8" s="52" t="s">
        <v>86</v>
      </c>
      <c r="C8" s="52" t="s">
        <v>87</v>
      </c>
      <c r="D8" s="52" t="s">
        <v>88</v>
      </c>
      <c r="E8" s="52" t="s">
        <v>93</v>
      </c>
      <c r="F8" s="52" t="s">
        <v>31</v>
      </c>
      <c r="G8" s="52" t="s">
        <v>22</v>
      </c>
      <c r="H8" s="52" t="s">
        <v>51</v>
      </c>
      <c r="I8" s="52" t="s">
        <v>21</v>
      </c>
      <c r="J8" s="53" t="s">
        <v>23</v>
      </c>
      <c r="K8" s="52" t="s">
        <v>425</v>
      </c>
      <c r="L8" s="52" t="s">
        <v>426</v>
      </c>
    </row>
    <row r="9" spans="1:12" x14ac:dyDescent="0.45">
      <c r="A9" s="49">
        <v>4</v>
      </c>
      <c r="B9" s="50">
        <v>13</v>
      </c>
      <c r="C9" s="50">
        <v>6</v>
      </c>
      <c r="D9" s="50" t="s">
        <v>105</v>
      </c>
      <c r="E9" s="50" t="s">
        <v>65</v>
      </c>
      <c r="F9" s="50" t="s">
        <v>70</v>
      </c>
      <c r="G9" s="50" t="s">
        <v>300</v>
      </c>
      <c r="H9" s="50" t="s">
        <v>300</v>
      </c>
      <c r="I9" s="50" t="s">
        <v>300</v>
      </c>
      <c r="J9" s="55">
        <v>-2533</v>
      </c>
      <c r="K9" s="59">
        <f>IF(OtherAPPYTable[[#This Row],[Entry no.]]&lt;&gt;"",0,"")</f>
        <v>0</v>
      </c>
      <c r="L9" s="59">
        <f>OtherAPPYTable[[#This Row],[Amount]]</f>
        <v>-2533</v>
      </c>
    </row>
    <row r="10" spans="1:12" x14ac:dyDescent="0.45">
      <c r="A10" s="49">
        <v>4</v>
      </c>
      <c r="B10" s="50">
        <v>15</v>
      </c>
      <c r="C10" s="50">
        <v>7</v>
      </c>
      <c r="D10" s="50" t="s">
        <v>105</v>
      </c>
      <c r="E10" s="50" t="s">
        <v>65</v>
      </c>
      <c r="F10" s="50" t="s">
        <v>70</v>
      </c>
      <c r="G10" s="50" t="s">
        <v>300</v>
      </c>
      <c r="H10" s="50" t="s">
        <v>300</v>
      </c>
      <c r="I10" s="50" t="s">
        <v>300</v>
      </c>
      <c r="J10" s="55">
        <v>2533</v>
      </c>
      <c r="K10" s="60">
        <f>IF(OtherAPPYTable[[#This Row],[Entry no.]]&lt;&gt;"",0,"")</f>
        <v>0</v>
      </c>
      <c r="L10" s="60">
        <f>OtherAPPYTable[[#This Row],[Amount]]</f>
        <v>2533</v>
      </c>
    </row>
    <row r="11" spans="1:12" x14ac:dyDescent="0.45">
      <c r="A11" s="49">
        <v>6</v>
      </c>
      <c r="B11" s="50">
        <v>21</v>
      </c>
      <c r="C11" s="50">
        <v>9</v>
      </c>
      <c r="D11" s="50" t="s">
        <v>106</v>
      </c>
      <c r="E11" s="50" t="s">
        <v>66</v>
      </c>
      <c r="F11" s="50" t="s">
        <v>71</v>
      </c>
      <c r="G11" s="50" t="s">
        <v>300</v>
      </c>
      <c r="H11" s="50" t="s">
        <v>300</v>
      </c>
      <c r="I11" s="50" t="s">
        <v>300</v>
      </c>
      <c r="J11" s="55">
        <v>-1097.5</v>
      </c>
      <c r="K11" s="60">
        <f>IF(OtherAPPYTable[[#This Row],[Entry no.]]&lt;&gt;"",0,"")</f>
        <v>0</v>
      </c>
      <c r="L11" s="60">
        <f>OtherAPPYTable[[#This Row],[Amount]]</f>
        <v>-1097.5</v>
      </c>
    </row>
    <row r="12" spans="1:12" x14ac:dyDescent="0.45">
      <c r="A12" s="49">
        <v>6</v>
      </c>
      <c r="B12" s="50">
        <v>23</v>
      </c>
      <c r="C12" s="50">
        <v>10</v>
      </c>
      <c r="D12" s="50" t="s">
        <v>106</v>
      </c>
      <c r="E12" s="50" t="s">
        <v>66</v>
      </c>
      <c r="F12" s="50" t="s">
        <v>71</v>
      </c>
      <c r="G12" s="50" t="s">
        <v>300</v>
      </c>
      <c r="H12" s="50" t="s">
        <v>300</v>
      </c>
      <c r="I12" s="50" t="s">
        <v>300</v>
      </c>
      <c r="J12" s="55">
        <v>1097.5</v>
      </c>
      <c r="K12" s="60">
        <f>IF(OtherAPPYTable[[#This Row],[Entry no.]]&lt;&gt;"",0,"")</f>
        <v>0</v>
      </c>
      <c r="L12" s="60">
        <f>OtherAPPYTable[[#This Row],[Amount]]</f>
        <v>1097.5</v>
      </c>
    </row>
    <row r="13" spans="1:12" x14ac:dyDescent="0.45">
      <c r="A13" s="49">
        <v>4</v>
      </c>
      <c r="B13" s="50">
        <v>28</v>
      </c>
      <c r="C13" s="50">
        <v>12</v>
      </c>
      <c r="D13" s="50" t="s">
        <v>107</v>
      </c>
      <c r="E13" s="50" t="s">
        <v>67</v>
      </c>
      <c r="F13" s="50" t="s">
        <v>72</v>
      </c>
      <c r="G13" s="50" t="s">
        <v>300</v>
      </c>
      <c r="H13" s="50" t="s">
        <v>300</v>
      </c>
      <c r="I13" s="50" t="s">
        <v>300</v>
      </c>
      <c r="J13" s="55">
        <v>-360.38</v>
      </c>
      <c r="K13" s="60">
        <f>IF(OtherAPPYTable[[#This Row],[Entry no.]]&lt;&gt;"",0,"")</f>
        <v>0</v>
      </c>
      <c r="L13" s="60">
        <f>OtherAPPYTable[[#This Row],[Amount]]</f>
        <v>-360.38</v>
      </c>
    </row>
    <row r="14" spans="1:12" x14ac:dyDescent="0.45">
      <c r="A14" s="49">
        <v>4</v>
      </c>
      <c r="B14" s="50">
        <v>30</v>
      </c>
      <c r="C14" s="50">
        <v>13</v>
      </c>
      <c r="D14" s="50" t="s">
        <v>107</v>
      </c>
      <c r="E14" s="50" t="s">
        <v>67</v>
      </c>
      <c r="F14" s="50" t="s">
        <v>72</v>
      </c>
      <c r="G14" s="50" t="s">
        <v>300</v>
      </c>
      <c r="H14" s="50" t="s">
        <v>300</v>
      </c>
      <c r="I14" s="50" t="s">
        <v>300</v>
      </c>
      <c r="J14" s="55">
        <v>360.38</v>
      </c>
      <c r="K14" s="60">
        <f>IF(OtherAPPYTable[[#This Row],[Entry no.]]&lt;&gt;"",0,"")</f>
        <v>0</v>
      </c>
      <c r="L14" s="60">
        <f>OtherAPPYTable[[#This Row],[Amount]]</f>
        <v>360.38</v>
      </c>
    </row>
    <row r="15" spans="1:12" x14ac:dyDescent="0.45">
      <c r="A15" s="49">
        <v>5</v>
      </c>
      <c r="B15" s="50">
        <v>35</v>
      </c>
      <c r="C15" s="50">
        <v>15</v>
      </c>
      <c r="D15" s="50" t="s">
        <v>108</v>
      </c>
      <c r="E15" s="50" t="s">
        <v>68</v>
      </c>
      <c r="F15" s="50" t="s">
        <v>73</v>
      </c>
      <c r="G15" s="50" t="s">
        <v>300</v>
      </c>
      <c r="H15" s="50" t="s">
        <v>300</v>
      </c>
      <c r="I15" s="50" t="s">
        <v>300</v>
      </c>
      <c r="J15" s="55">
        <v>-278</v>
      </c>
      <c r="K15" s="60">
        <f>IF(OtherAPPYTable[[#This Row],[Entry no.]]&lt;&gt;"",0,"")</f>
        <v>0</v>
      </c>
      <c r="L15" s="60">
        <f>OtherAPPYTable[[#This Row],[Amount]]</f>
        <v>-278</v>
      </c>
    </row>
    <row r="16" spans="1:12" x14ac:dyDescent="0.45">
      <c r="A16" s="49">
        <v>5</v>
      </c>
      <c r="B16" s="50">
        <v>37</v>
      </c>
      <c r="C16" s="50">
        <v>16</v>
      </c>
      <c r="D16" s="50" t="s">
        <v>108</v>
      </c>
      <c r="E16" s="50" t="s">
        <v>68</v>
      </c>
      <c r="F16" s="50" t="s">
        <v>73</v>
      </c>
      <c r="G16" s="50" t="s">
        <v>300</v>
      </c>
      <c r="H16" s="50" t="s">
        <v>300</v>
      </c>
      <c r="I16" s="50" t="s">
        <v>300</v>
      </c>
      <c r="J16" s="55">
        <v>278</v>
      </c>
      <c r="K16" s="60">
        <f>IF(OtherAPPYTable[[#This Row],[Entry no.]]&lt;&gt;"",0,"")</f>
        <v>0</v>
      </c>
      <c r="L16" s="60">
        <f>OtherAPPYTable[[#This Row],[Amount]]</f>
        <v>278</v>
      </c>
    </row>
    <row r="17" spans="1:12" x14ac:dyDescent="0.45">
      <c r="A17" s="49">
        <v>4</v>
      </c>
      <c r="B17" s="50">
        <v>42</v>
      </c>
      <c r="C17" s="50">
        <v>18</v>
      </c>
      <c r="D17" s="50" t="s">
        <v>109</v>
      </c>
      <c r="E17" s="50" t="s">
        <v>67</v>
      </c>
      <c r="F17" s="50" t="s">
        <v>72</v>
      </c>
      <c r="G17" s="50" t="s">
        <v>300</v>
      </c>
      <c r="H17" s="50" t="s">
        <v>300</v>
      </c>
      <c r="I17" s="50" t="s">
        <v>300</v>
      </c>
      <c r="J17" s="55">
        <v>-1218.75</v>
      </c>
      <c r="K17" s="60">
        <f>IF(OtherAPPYTable[[#This Row],[Entry no.]]&lt;&gt;"",0,"")</f>
        <v>0</v>
      </c>
      <c r="L17" s="60">
        <f>OtherAPPYTable[[#This Row],[Amount]]</f>
        <v>-1218.75</v>
      </c>
    </row>
    <row r="18" spans="1:12" x14ac:dyDescent="0.45">
      <c r="A18" s="49">
        <v>4</v>
      </c>
      <c r="B18" s="50">
        <v>44</v>
      </c>
      <c r="C18" s="50">
        <v>19</v>
      </c>
      <c r="D18" s="50" t="s">
        <v>109</v>
      </c>
      <c r="E18" s="50" t="s">
        <v>67</v>
      </c>
      <c r="F18" s="50" t="s">
        <v>72</v>
      </c>
      <c r="G18" s="50" t="s">
        <v>300</v>
      </c>
      <c r="H18" s="50" t="s">
        <v>300</v>
      </c>
      <c r="I18" s="50" t="s">
        <v>300</v>
      </c>
      <c r="J18" s="55">
        <v>1218.75</v>
      </c>
      <c r="K18" s="60">
        <f>IF(OtherAPPYTable[[#This Row],[Entry no.]]&lt;&gt;"",0,"")</f>
        <v>0</v>
      </c>
      <c r="L18" s="60">
        <f>OtherAPPYTable[[#This Row],[Amount]]</f>
        <v>1218.75</v>
      </c>
    </row>
    <row r="19" spans="1:12" x14ac:dyDescent="0.45">
      <c r="A19" s="49">
        <v>5</v>
      </c>
      <c r="B19" s="50">
        <v>49</v>
      </c>
      <c r="C19" s="50">
        <v>21</v>
      </c>
      <c r="D19" s="50" t="s">
        <v>110</v>
      </c>
      <c r="E19" s="50" t="s">
        <v>68</v>
      </c>
      <c r="F19" s="50" t="s">
        <v>73</v>
      </c>
      <c r="G19" s="50" t="s">
        <v>300</v>
      </c>
      <c r="H19" s="50" t="s">
        <v>300</v>
      </c>
      <c r="I19" s="50" t="s">
        <v>300</v>
      </c>
      <c r="J19" s="55">
        <v>-243.75</v>
      </c>
      <c r="K19" s="60">
        <f>IF(OtherAPPYTable[[#This Row],[Entry no.]]&lt;&gt;"",0,"")</f>
        <v>0</v>
      </c>
      <c r="L19" s="60">
        <f>OtherAPPYTable[[#This Row],[Amount]]</f>
        <v>-243.75</v>
      </c>
    </row>
    <row r="20" spans="1:12" x14ac:dyDescent="0.45">
      <c r="A20" s="49">
        <v>5</v>
      </c>
      <c r="B20" s="50">
        <v>51</v>
      </c>
      <c r="C20" s="50">
        <v>22</v>
      </c>
      <c r="D20" s="50" t="s">
        <v>110</v>
      </c>
      <c r="E20" s="50" t="s">
        <v>68</v>
      </c>
      <c r="F20" s="50" t="s">
        <v>73</v>
      </c>
      <c r="G20" s="50" t="s">
        <v>300</v>
      </c>
      <c r="H20" s="50" t="s">
        <v>300</v>
      </c>
      <c r="I20" s="50" t="s">
        <v>300</v>
      </c>
      <c r="J20" s="55">
        <v>243.75</v>
      </c>
      <c r="K20" s="60">
        <f>IF(OtherAPPYTable[[#This Row],[Entry no.]]&lt;&gt;"",0,"")</f>
        <v>0</v>
      </c>
      <c r="L20" s="60">
        <f>OtherAPPYTable[[#This Row],[Amount]]</f>
        <v>243.75</v>
      </c>
    </row>
    <row r="21" spans="1:12" x14ac:dyDescent="0.45">
      <c r="A21" s="49">
        <v>3</v>
      </c>
      <c r="B21" s="50">
        <v>55</v>
      </c>
      <c r="C21" s="50">
        <v>24</v>
      </c>
      <c r="D21" s="50" t="s">
        <v>111</v>
      </c>
      <c r="E21" s="50" t="s">
        <v>69</v>
      </c>
      <c r="F21" s="50" t="s">
        <v>74</v>
      </c>
      <c r="G21" s="50" t="s">
        <v>300</v>
      </c>
      <c r="H21" s="50" t="s">
        <v>300</v>
      </c>
      <c r="I21" s="50" t="s">
        <v>300</v>
      </c>
      <c r="J21" s="55">
        <v>-390</v>
      </c>
      <c r="K21" s="60">
        <f>IF(OtherAPPYTable[[#This Row],[Entry no.]]&lt;&gt;"",0,"")</f>
        <v>0</v>
      </c>
      <c r="L21" s="60">
        <f>OtherAPPYTable[[#This Row],[Amount]]</f>
        <v>-390</v>
      </c>
    </row>
    <row r="22" spans="1:12" x14ac:dyDescent="0.45">
      <c r="A22" s="49">
        <v>3</v>
      </c>
      <c r="B22" s="50">
        <v>57</v>
      </c>
      <c r="C22" s="50">
        <v>25</v>
      </c>
      <c r="D22" s="50" t="s">
        <v>111</v>
      </c>
      <c r="E22" s="50" t="s">
        <v>69</v>
      </c>
      <c r="F22" s="50" t="s">
        <v>74</v>
      </c>
      <c r="G22" s="50" t="s">
        <v>300</v>
      </c>
      <c r="H22" s="50" t="s">
        <v>300</v>
      </c>
      <c r="I22" s="50" t="s">
        <v>300</v>
      </c>
      <c r="J22" s="55">
        <v>390</v>
      </c>
      <c r="K22" s="60">
        <f>IF(OtherAPPYTable[[#This Row],[Entry no.]]&lt;&gt;"",0,"")</f>
        <v>0</v>
      </c>
      <c r="L22" s="60">
        <f>OtherAPPYTable[[#This Row],[Amount]]</f>
        <v>390</v>
      </c>
    </row>
    <row r="23" spans="1:12" x14ac:dyDescent="0.45">
      <c r="A23" s="49">
        <v>4</v>
      </c>
      <c r="B23" s="50">
        <v>62</v>
      </c>
      <c r="C23" s="50">
        <v>27</v>
      </c>
      <c r="D23" s="50" t="s">
        <v>112</v>
      </c>
      <c r="E23" s="50" t="s">
        <v>65</v>
      </c>
      <c r="F23" s="50" t="s">
        <v>70</v>
      </c>
      <c r="G23" s="50" t="s">
        <v>300</v>
      </c>
      <c r="H23" s="50" t="s">
        <v>300</v>
      </c>
      <c r="I23" s="50" t="s">
        <v>300</v>
      </c>
      <c r="J23" s="55">
        <v>-1201.25</v>
      </c>
      <c r="K23" s="60">
        <f>IF(OtherAPPYTable[[#This Row],[Entry no.]]&lt;&gt;"",0,"")</f>
        <v>0</v>
      </c>
      <c r="L23" s="60">
        <f>OtherAPPYTable[[#This Row],[Amount]]</f>
        <v>-1201.25</v>
      </c>
    </row>
    <row r="24" spans="1:12" x14ac:dyDescent="0.45">
      <c r="A24" s="49">
        <v>4</v>
      </c>
      <c r="B24" s="50">
        <v>64</v>
      </c>
      <c r="C24" s="50">
        <v>28</v>
      </c>
      <c r="D24" s="50" t="s">
        <v>112</v>
      </c>
      <c r="E24" s="50" t="s">
        <v>65</v>
      </c>
      <c r="F24" s="50" t="s">
        <v>70</v>
      </c>
      <c r="G24" s="50" t="s">
        <v>300</v>
      </c>
      <c r="H24" s="50" t="s">
        <v>300</v>
      </c>
      <c r="I24" s="50" t="s">
        <v>300</v>
      </c>
      <c r="J24" s="55">
        <v>1201.25</v>
      </c>
      <c r="K24" s="60">
        <f>IF(OtherAPPYTable[[#This Row],[Entry no.]]&lt;&gt;"",0,"")</f>
        <v>0</v>
      </c>
      <c r="L24" s="60">
        <f>OtherAPPYTable[[#This Row],[Amount]]</f>
        <v>1201.25</v>
      </c>
    </row>
    <row r="25" spans="1:12" x14ac:dyDescent="0.45">
      <c r="A25" s="49">
        <v>5</v>
      </c>
      <c r="B25" s="50">
        <v>69</v>
      </c>
      <c r="C25" s="50">
        <v>30</v>
      </c>
      <c r="D25" s="50" t="s">
        <v>113</v>
      </c>
      <c r="E25" s="50" t="s">
        <v>68</v>
      </c>
      <c r="F25" s="50" t="s">
        <v>73</v>
      </c>
      <c r="G25" s="50" t="s">
        <v>300</v>
      </c>
      <c r="H25" s="50" t="s">
        <v>300</v>
      </c>
      <c r="I25" s="50" t="s">
        <v>300</v>
      </c>
      <c r="J25" s="55">
        <v>-240.25</v>
      </c>
      <c r="K25" s="60">
        <f>IF(OtherAPPYTable[[#This Row],[Entry no.]]&lt;&gt;"",0,"")</f>
        <v>0</v>
      </c>
      <c r="L25" s="60">
        <f>OtherAPPYTable[[#This Row],[Amount]]</f>
        <v>-240.25</v>
      </c>
    </row>
    <row r="26" spans="1:12" x14ac:dyDescent="0.45">
      <c r="A26" s="49">
        <v>5</v>
      </c>
      <c r="B26" s="50">
        <v>71</v>
      </c>
      <c r="C26" s="50">
        <v>31</v>
      </c>
      <c r="D26" s="50" t="s">
        <v>113</v>
      </c>
      <c r="E26" s="50" t="s">
        <v>68</v>
      </c>
      <c r="F26" s="50" t="s">
        <v>73</v>
      </c>
      <c r="G26" s="50" t="s">
        <v>300</v>
      </c>
      <c r="H26" s="50" t="s">
        <v>300</v>
      </c>
      <c r="I26" s="50" t="s">
        <v>300</v>
      </c>
      <c r="J26" s="55">
        <v>240.25</v>
      </c>
      <c r="K26" s="60">
        <f>IF(OtherAPPYTable[[#This Row],[Entry no.]]&lt;&gt;"",0,"")</f>
        <v>0</v>
      </c>
      <c r="L26" s="60">
        <f>OtherAPPYTable[[#This Row],[Amount]]</f>
        <v>240.25</v>
      </c>
    </row>
    <row r="27" spans="1:12" x14ac:dyDescent="0.45">
      <c r="A27" s="49">
        <v>4</v>
      </c>
      <c r="B27" s="50">
        <v>76</v>
      </c>
      <c r="C27" s="50">
        <v>33</v>
      </c>
      <c r="D27" s="50" t="s">
        <v>114</v>
      </c>
      <c r="E27" s="50" t="s">
        <v>65</v>
      </c>
      <c r="F27" s="50" t="s">
        <v>70</v>
      </c>
      <c r="G27" s="50" t="s">
        <v>300</v>
      </c>
      <c r="H27" s="50" t="s">
        <v>300</v>
      </c>
      <c r="I27" s="50" t="s">
        <v>300</v>
      </c>
      <c r="J27" s="55">
        <v>-360.38</v>
      </c>
      <c r="K27" s="60">
        <f>IF(OtherAPPYTable[[#This Row],[Entry no.]]&lt;&gt;"",0,"")</f>
        <v>0</v>
      </c>
      <c r="L27" s="60">
        <f>OtherAPPYTable[[#This Row],[Amount]]</f>
        <v>-360.38</v>
      </c>
    </row>
    <row r="28" spans="1:12" x14ac:dyDescent="0.45">
      <c r="A28" s="49">
        <v>4</v>
      </c>
      <c r="B28" s="50">
        <v>78</v>
      </c>
      <c r="C28" s="50">
        <v>34</v>
      </c>
      <c r="D28" s="50" t="s">
        <v>114</v>
      </c>
      <c r="E28" s="50" t="s">
        <v>65</v>
      </c>
      <c r="F28" s="50" t="s">
        <v>70</v>
      </c>
      <c r="G28" s="50" t="s">
        <v>300</v>
      </c>
      <c r="H28" s="50" t="s">
        <v>300</v>
      </c>
      <c r="I28" s="50" t="s">
        <v>300</v>
      </c>
      <c r="J28" s="55">
        <v>360.38</v>
      </c>
      <c r="K28" s="60">
        <f>IF(OtherAPPYTable[[#This Row],[Entry no.]]&lt;&gt;"",0,"")</f>
        <v>0</v>
      </c>
      <c r="L28" s="60">
        <f>OtherAPPYTable[[#This Row],[Amount]]</f>
        <v>360.38</v>
      </c>
    </row>
    <row r="29" spans="1:12" x14ac:dyDescent="0.45">
      <c r="A29" s="49">
        <v>3</v>
      </c>
      <c r="B29" s="50">
        <v>82</v>
      </c>
      <c r="C29" s="50">
        <v>36</v>
      </c>
      <c r="D29" s="50" t="s">
        <v>115</v>
      </c>
      <c r="E29" s="50" t="s">
        <v>69</v>
      </c>
      <c r="F29" s="50" t="s">
        <v>74</v>
      </c>
      <c r="G29" s="50" t="s">
        <v>300</v>
      </c>
      <c r="H29" s="50" t="s">
        <v>300</v>
      </c>
      <c r="I29" s="50" t="s">
        <v>300</v>
      </c>
      <c r="J29" s="55">
        <v>-480.5</v>
      </c>
      <c r="K29" s="60">
        <f>IF(OtherAPPYTable[[#This Row],[Entry no.]]&lt;&gt;"",0,"")</f>
        <v>0</v>
      </c>
      <c r="L29" s="60">
        <f>OtherAPPYTable[[#This Row],[Amount]]</f>
        <v>-480.5</v>
      </c>
    </row>
    <row r="30" spans="1:12" x14ac:dyDescent="0.45">
      <c r="A30" s="49">
        <v>3</v>
      </c>
      <c r="B30" s="50">
        <v>84</v>
      </c>
      <c r="C30" s="50">
        <v>37</v>
      </c>
      <c r="D30" s="50" t="s">
        <v>115</v>
      </c>
      <c r="E30" s="50" t="s">
        <v>69</v>
      </c>
      <c r="F30" s="50" t="s">
        <v>74</v>
      </c>
      <c r="G30" s="50" t="s">
        <v>300</v>
      </c>
      <c r="H30" s="50" t="s">
        <v>300</v>
      </c>
      <c r="I30" s="50" t="s">
        <v>300</v>
      </c>
      <c r="J30" s="55">
        <v>480.5</v>
      </c>
      <c r="K30" s="60">
        <f>IF(OtherAPPYTable[[#This Row],[Entry no.]]&lt;&gt;"",0,"")</f>
        <v>0</v>
      </c>
      <c r="L30" s="60">
        <f>OtherAPPYTable[[#This Row],[Amount]]</f>
        <v>480.5</v>
      </c>
    </row>
    <row r="31" spans="1:12" x14ac:dyDescent="0.45">
      <c r="A31" s="49">
        <v>4</v>
      </c>
      <c r="B31" s="50">
        <v>89</v>
      </c>
      <c r="C31" s="50">
        <v>39</v>
      </c>
      <c r="D31" s="50" t="s">
        <v>116</v>
      </c>
      <c r="E31" s="50" t="s">
        <v>67</v>
      </c>
      <c r="F31" s="50" t="s">
        <v>72</v>
      </c>
      <c r="G31" s="50" t="s">
        <v>301</v>
      </c>
      <c r="H31" s="50" t="s">
        <v>301</v>
      </c>
      <c r="I31" s="50" t="s">
        <v>301</v>
      </c>
      <c r="J31" s="55">
        <v>-4420</v>
      </c>
      <c r="K31" s="60">
        <f>IF(OtherAPPYTable[[#This Row],[Entry no.]]&lt;&gt;"",0,"")</f>
        <v>0</v>
      </c>
      <c r="L31" s="60">
        <f>OtherAPPYTable[[#This Row],[Amount]]</f>
        <v>-4420</v>
      </c>
    </row>
    <row r="32" spans="1:12" x14ac:dyDescent="0.45">
      <c r="A32" s="49">
        <v>4</v>
      </c>
      <c r="B32" s="50">
        <v>91</v>
      </c>
      <c r="C32" s="50">
        <v>40</v>
      </c>
      <c r="D32" s="50" t="s">
        <v>116</v>
      </c>
      <c r="E32" s="50" t="s">
        <v>67</v>
      </c>
      <c r="F32" s="50" t="s">
        <v>72</v>
      </c>
      <c r="G32" s="50" t="s">
        <v>301</v>
      </c>
      <c r="H32" s="50" t="s">
        <v>301</v>
      </c>
      <c r="I32" s="50" t="s">
        <v>301</v>
      </c>
      <c r="J32" s="55">
        <v>4420</v>
      </c>
      <c r="K32" s="60">
        <f>IF(OtherAPPYTable[[#This Row],[Entry no.]]&lt;&gt;"",0,"")</f>
        <v>0</v>
      </c>
      <c r="L32" s="60">
        <f>OtherAPPYTable[[#This Row],[Amount]]</f>
        <v>4420</v>
      </c>
    </row>
    <row r="33" spans="1:12" x14ac:dyDescent="0.45">
      <c r="A33" s="49">
        <v>5</v>
      </c>
      <c r="B33" s="50">
        <v>96</v>
      </c>
      <c r="C33" s="50">
        <v>42</v>
      </c>
      <c r="D33" s="50" t="s">
        <v>117</v>
      </c>
      <c r="E33" s="50" t="s">
        <v>68</v>
      </c>
      <c r="F33" s="50" t="s">
        <v>73</v>
      </c>
      <c r="G33" s="50" t="s">
        <v>302</v>
      </c>
      <c r="H33" s="50" t="s">
        <v>302</v>
      </c>
      <c r="I33" s="50" t="s">
        <v>302</v>
      </c>
      <c r="J33" s="55">
        <v>-4100</v>
      </c>
      <c r="K33" s="60">
        <f>IF(OtherAPPYTable[[#This Row],[Entry no.]]&lt;&gt;"",0,"")</f>
        <v>0</v>
      </c>
      <c r="L33" s="60">
        <f>OtherAPPYTable[[#This Row],[Amount]]</f>
        <v>-4100</v>
      </c>
    </row>
    <row r="34" spans="1:12" x14ac:dyDescent="0.45">
      <c r="A34" s="49">
        <v>5</v>
      </c>
      <c r="B34" s="50">
        <v>98</v>
      </c>
      <c r="C34" s="50">
        <v>43</v>
      </c>
      <c r="D34" s="50" t="s">
        <v>117</v>
      </c>
      <c r="E34" s="50" t="s">
        <v>68</v>
      </c>
      <c r="F34" s="50" t="s">
        <v>73</v>
      </c>
      <c r="G34" s="50" t="s">
        <v>302</v>
      </c>
      <c r="H34" s="50" t="s">
        <v>302</v>
      </c>
      <c r="I34" s="50" t="s">
        <v>302</v>
      </c>
      <c r="J34" s="55">
        <v>4100</v>
      </c>
      <c r="K34" s="60">
        <f>IF(OtherAPPYTable[[#This Row],[Entry no.]]&lt;&gt;"",0,"")</f>
        <v>0</v>
      </c>
      <c r="L34" s="60">
        <f>OtherAPPYTable[[#This Row],[Amount]]</f>
        <v>4100</v>
      </c>
    </row>
    <row r="35" spans="1:12" x14ac:dyDescent="0.45">
      <c r="A35" s="49">
        <v>5</v>
      </c>
      <c r="B35" s="50">
        <v>103</v>
      </c>
      <c r="C35" s="50">
        <v>45</v>
      </c>
      <c r="D35" s="50" t="s">
        <v>118</v>
      </c>
      <c r="E35" s="50" t="s">
        <v>68</v>
      </c>
      <c r="F35" s="50" t="s">
        <v>73</v>
      </c>
      <c r="G35" s="50" t="s">
        <v>303</v>
      </c>
      <c r="H35" s="50" t="s">
        <v>303</v>
      </c>
      <c r="I35" s="50" t="s">
        <v>303</v>
      </c>
      <c r="J35" s="55">
        <v>-10968.75</v>
      </c>
      <c r="K35" s="60">
        <f>IF(OtherAPPYTable[[#This Row],[Entry no.]]&lt;&gt;"",0,"")</f>
        <v>0</v>
      </c>
      <c r="L35" s="60">
        <f>OtherAPPYTable[[#This Row],[Amount]]</f>
        <v>-10968.75</v>
      </c>
    </row>
    <row r="36" spans="1:12" x14ac:dyDescent="0.45">
      <c r="A36" s="49">
        <v>5</v>
      </c>
      <c r="B36" s="50">
        <v>105</v>
      </c>
      <c r="C36" s="50">
        <v>46</v>
      </c>
      <c r="D36" s="50" t="s">
        <v>118</v>
      </c>
      <c r="E36" s="50" t="s">
        <v>68</v>
      </c>
      <c r="F36" s="50" t="s">
        <v>73</v>
      </c>
      <c r="G36" s="50" t="s">
        <v>303</v>
      </c>
      <c r="H36" s="50" t="s">
        <v>303</v>
      </c>
      <c r="I36" s="50" t="s">
        <v>303</v>
      </c>
      <c r="J36" s="55">
        <v>10968.75</v>
      </c>
      <c r="K36" s="60">
        <f>IF(OtherAPPYTable[[#This Row],[Entry no.]]&lt;&gt;"",0,"")</f>
        <v>0</v>
      </c>
      <c r="L36" s="60">
        <f>OtherAPPYTable[[#This Row],[Amount]]</f>
        <v>10968.75</v>
      </c>
    </row>
    <row r="37" spans="1:12" x14ac:dyDescent="0.45">
      <c r="A37" s="49">
        <v>5</v>
      </c>
      <c r="B37" s="50">
        <v>110</v>
      </c>
      <c r="C37" s="50">
        <v>48</v>
      </c>
      <c r="D37" s="50" t="s">
        <v>119</v>
      </c>
      <c r="E37" s="50" t="s">
        <v>68</v>
      </c>
      <c r="F37" s="50" t="s">
        <v>73</v>
      </c>
      <c r="G37" s="50" t="s">
        <v>303</v>
      </c>
      <c r="H37" s="50" t="s">
        <v>303</v>
      </c>
      <c r="I37" s="50" t="s">
        <v>303</v>
      </c>
      <c r="J37" s="55">
        <v>-3363.5</v>
      </c>
      <c r="K37" s="60">
        <f>IF(OtherAPPYTable[[#This Row],[Entry no.]]&lt;&gt;"",0,"")</f>
        <v>0</v>
      </c>
      <c r="L37" s="60">
        <f>OtherAPPYTable[[#This Row],[Amount]]</f>
        <v>-3363.5</v>
      </c>
    </row>
    <row r="38" spans="1:12" x14ac:dyDescent="0.45">
      <c r="A38" s="49">
        <v>5</v>
      </c>
      <c r="B38" s="50">
        <v>112</v>
      </c>
      <c r="C38" s="50">
        <v>49</v>
      </c>
      <c r="D38" s="50" t="s">
        <v>119</v>
      </c>
      <c r="E38" s="50" t="s">
        <v>68</v>
      </c>
      <c r="F38" s="50" t="s">
        <v>73</v>
      </c>
      <c r="G38" s="50" t="s">
        <v>303</v>
      </c>
      <c r="H38" s="50" t="s">
        <v>303</v>
      </c>
      <c r="I38" s="50" t="s">
        <v>303</v>
      </c>
      <c r="J38" s="55">
        <v>3363.5</v>
      </c>
      <c r="K38" s="60">
        <f>IF(OtherAPPYTable[[#This Row],[Entry no.]]&lt;&gt;"",0,"")</f>
        <v>0</v>
      </c>
      <c r="L38" s="60">
        <f>OtherAPPYTable[[#This Row],[Amount]]</f>
        <v>3363.5</v>
      </c>
    </row>
    <row r="39" spans="1:12" x14ac:dyDescent="0.45">
      <c r="A39" s="49">
        <v>6</v>
      </c>
      <c r="B39" s="50">
        <v>118</v>
      </c>
      <c r="C39" s="50">
        <v>51</v>
      </c>
      <c r="D39" s="50" t="s">
        <v>120</v>
      </c>
      <c r="E39" s="50" t="s">
        <v>66</v>
      </c>
      <c r="F39" s="50" t="s">
        <v>71</v>
      </c>
      <c r="G39" s="50" t="s">
        <v>303</v>
      </c>
      <c r="H39" s="50" t="s">
        <v>303</v>
      </c>
      <c r="I39" s="50" t="s">
        <v>303</v>
      </c>
      <c r="J39" s="55">
        <v>-3536</v>
      </c>
      <c r="K39" s="60">
        <f>IF(OtherAPPYTable[[#This Row],[Entry no.]]&lt;&gt;"",0,"")</f>
        <v>0</v>
      </c>
      <c r="L39" s="60">
        <f>OtherAPPYTable[[#This Row],[Amount]]</f>
        <v>-3536</v>
      </c>
    </row>
    <row r="40" spans="1:12" x14ac:dyDescent="0.45">
      <c r="A40" s="49">
        <v>6</v>
      </c>
      <c r="B40" s="50">
        <v>120</v>
      </c>
      <c r="C40" s="50">
        <v>52</v>
      </c>
      <c r="D40" s="50" t="s">
        <v>120</v>
      </c>
      <c r="E40" s="50" t="s">
        <v>66</v>
      </c>
      <c r="F40" s="50" t="s">
        <v>71</v>
      </c>
      <c r="G40" s="50" t="s">
        <v>303</v>
      </c>
      <c r="H40" s="50" t="s">
        <v>303</v>
      </c>
      <c r="I40" s="50" t="s">
        <v>303</v>
      </c>
      <c r="J40" s="55">
        <v>3536</v>
      </c>
      <c r="K40" s="60">
        <f>IF(OtherAPPYTable[[#This Row],[Entry no.]]&lt;&gt;"",0,"")</f>
        <v>0</v>
      </c>
      <c r="L40" s="60">
        <f>OtherAPPYTable[[#This Row],[Amount]]</f>
        <v>3536</v>
      </c>
    </row>
    <row r="41" spans="1:12" x14ac:dyDescent="0.45">
      <c r="A41" s="49">
        <v>4</v>
      </c>
      <c r="B41" s="50">
        <v>127</v>
      </c>
      <c r="C41" s="50">
        <v>54</v>
      </c>
      <c r="D41" s="50" t="s">
        <v>121</v>
      </c>
      <c r="E41" s="50" t="s">
        <v>65</v>
      </c>
      <c r="F41" s="50" t="s">
        <v>70</v>
      </c>
      <c r="G41" s="50" t="s">
        <v>304</v>
      </c>
      <c r="H41" s="50" t="s">
        <v>304</v>
      </c>
      <c r="I41" s="50" t="s">
        <v>304</v>
      </c>
      <c r="J41" s="55">
        <v>-1210</v>
      </c>
      <c r="K41" s="60">
        <f>IF(OtherAPPYTable[[#This Row],[Entry no.]]&lt;&gt;"",0,"")</f>
        <v>0</v>
      </c>
      <c r="L41" s="60">
        <f>OtherAPPYTable[[#This Row],[Amount]]</f>
        <v>-1210</v>
      </c>
    </row>
    <row r="42" spans="1:12" x14ac:dyDescent="0.45">
      <c r="A42" s="49">
        <v>4</v>
      </c>
      <c r="B42" s="50">
        <v>129</v>
      </c>
      <c r="C42" s="50">
        <v>55</v>
      </c>
      <c r="D42" s="50" t="s">
        <v>121</v>
      </c>
      <c r="E42" s="50" t="s">
        <v>65</v>
      </c>
      <c r="F42" s="50" t="s">
        <v>70</v>
      </c>
      <c r="G42" s="50" t="s">
        <v>304</v>
      </c>
      <c r="H42" s="50" t="s">
        <v>304</v>
      </c>
      <c r="I42" s="50" t="s">
        <v>304</v>
      </c>
      <c r="J42" s="55">
        <v>1210</v>
      </c>
      <c r="K42" s="60">
        <f>IF(OtherAPPYTable[[#This Row],[Entry no.]]&lt;&gt;"",0,"")</f>
        <v>0</v>
      </c>
      <c r="L42" s="60">
        <f>OtherAPPYTable[[#This Row],[Amount]]</f>
        <v>1210</v>
      </c>
    </row>
    <row r="43" spans="1:12" x14ac:dyDescent="0.45">
      <c r="A43" s="49">
        <v>5</v>
      </c>
      <c r="B43" s="50">
        <v>134</v>
      </c>
      <c r="C43" s="50">
        <v>57</v>
      </c>
      <c r="D43" s="50" t="s">
        <v>122</v>
      </c>
      <c r="E43" s="50" t="s">
        <v>68</v>
      </c>
      <c r="F43" s="50" t="s">
        <v>73</v>
      </c>
      <c r="G43" s="50" t="s">
        <v>304</v>
      </c>
      <c r="H43" s="50" t="s">
        <v>304</v>
      </c>
      <c r="I43" s="50" t="s">
        <v>304</v>
      </c>
      <c r="J43" s="55">
        <v>-2050</v>
      </c>
      <c r="K43" s="60">
        <f>IF(OtherAPPYTable[[#This Row],[Entry no.]]&lt;&gt;"",0,"")</f>
        <v>0</v>
      </c>
      <c r="L43" s="60">
        <f>OtherAPPYTable[[#This Row],[Amount]]</f>
        <v>-2050</v>
      </c>
    </row>
    <row r="44" spans="1:12" x14ac:dyDescent="0.45">
      <c r="A44" s="49">
        <v>5</v>
      </c>
      <c r="B44" s="50">
        <v>136</v>
      </c>
      <c r="C44" s="50">
        <v>58</v>
      </c>
      <c r="D44" s="50" t="s">
        <v>122</v>
      </c>
      <c r="E44" s="50" t="s">
        <v>68</v>
      </c>
      <c r="F44" s="50" t="s">
        <v>73</v>
      </c>
      <c r="G44" s="50" t="s">
        <v>304</v>
      </c>
      <c r="H44" s="50" t="s">
        <v>304</v>
      </c>
      <c r="I44" s="50" t="s">
        <v>304</v>
      </c>
      <c r="J44" s="55">
        <v>2050</v>
      </c>
      <c r="K44" s="60">
        <f>IF(OtherAPPYTable[[#This Row],[Entry no.]]&lt;&gt;"",0,"")</f>
        <v>0</v>
      </c>
      <c r="L44" s="60">
        <f>OtherAPPYTable[[#This Row],[Amount]]</f>
        <v>2050</v>
      </c>
    </row>
    <row r="45" spans="1:12" x14ac:dyDescent="0.45">
      <c r="A45" s="49">
        <v>6</v>
      </c>
      <c r="B45" s="50">
        <v>142</v>
      </c>
      <c r="C45" s="50">
        <v>60</v>
      </c>
      <c r="D45" s="50" t="s">
        <v>123</v>
      </c>
      <c r="E45" s="50" t="s">
        <v>66</v>
      </c>
      <c r="F45" s="50" t="s">
        <v>71</v>
      </c>
      <c r="G45" s="50" t="s">
        <v>305</v>
      </c>
      <c r="H45" s="50" t="s">
        <v>305</v>
      </c>
      <c r="I45" s="50" t="s">
        <v>305</v>
      </c>
      <c r="J45" s="55">
        <v>-672.7</v>
      </c>
      <c r="K45" s="60">
        <f>IF(OtherAPPYTable[[#This Row],[Entry no.]]&lt;&gt;"",0,"")</f>
        <v>0</v>
      </c>
      <c r="L45" s="60">
        <f>OtherAPPYTable[[#This Row],[Amount]]</f>
        <v>-672.7</v>
      </c>
    </row>
    <row r="46" spans="1:12" x14ac:dyDescent="0.45">
      <c r="A46" s="49">
        <v>6</v>
      </c>
      <c r="B46" s="50">
        <v>144</v>
      </c>
      <c r="C46" s="50">
        <v>61</v>
      </c>
      <c r="D46" s="50" t="s">
        <v>123</v>
      </c>
      <c r="E46" s="50" t="s">
        <v>66</v>
      </c>
      <c r="F46" s="50" t="s">
        <v>71</v>
      </c>
      <c r="G46" s="50" t="s">
        <v>305</v>
      </c>
      <c r="H46" s="50" t="s">
        <v>305</v>
      </c>
      <c r="I46" s="50" t="s">
        <v>305</v>
      </c>
      <c r="J46" s="55">
        <v>672.7</v>
      </c>
      <c r="K46" s="60">
        <f>IF(OtherAPPYTable[[#This Row],[Entry no.]]&lt;&gt;"",0,"")</f>
        <v>0</v>
      </c>
      <c r="L46" s="60">
        <f>OtherAPPYTable[[#This Row],[Amount]]</f>
        <v>672.7</v>
      </c>
    </row>
    <row r="47" spans="1:12" x14ac:dyDescent="0.45">
      <c r="A47" s="49">
        <v>4</v>
      </c>
      <c r="B47" s="50">
        <v>149</v>
      </c>
      <c r="C47" s="50">
        <v>63</v>
      </c>
      <c r="D47" s="50" t="s">
        <v>124</v>
      </c>
      <c r="E47" s="50" t="s">
        <v>65</v>
      </c>
      <c r="F47" s="50" t="s">
        <v>70</v>
      </c>
      <c r="G47" s="50" t="s">
        <v>306</v>
      </c>
      <c r="H47" s="50" t="s">
        <v>306</v>
      </c>
      <c r="I47" s="50" t="s">
        <v>306</v>
      </c>
      <c r="J47" s="55">
        <v>-720.75</v>
      </c>
      <c r="K47" s="60">
        <f>IF(OtherAPPYTable[[#This Row],[Entry no.]]&lt;&gt;"",0,"")</f>
        <v>0</v>
      </c>
      <c r="L47" s="60">
        <f>OtherAPPYTable[[#This Row],[Amount]]</f>
        <v>-720.75</v>
      </c>
    </row>
    <row r="48" spans="1:12" x14ac:dyDescent="0.45">
      <c r="A48" s="49">
        <v>4</v>
      </c>
      <c r="B48" s="50">
        <v>151</v>
      </c>
      <c r="C48" s="50">
        <v>64</v>
      </c>
      <c r="D48" s="50" t="s">
        <v>124</v>
      </c>
      <c r="E48" s="50" t="s">
        <v>65</v>
      </c>
      <c r="F48" s="50" t="s">
        <v>70</v>
      </c>
      <c r="G48" s="50" t="s">
        <v>306</v>
      </c>
      <c r="H48" s="50" t="s">
        <v>306</v>
      </c>
      <c r="I48" s="50" t="s">
        <v>306</v>
      </c>
      <c r="J48" s="55">
        <v>720.75</v>
      </c>
      <c r="K48" s="60">
        <f>IF(OtherAPPYTable[[#This Row],[Entry no.]]&lt;&gt;"",0,"")</f>
        <v>0</v>
      </c>
      <c r="L48" s="60">
        <f>OtherAPPYTable[[#This Row],[Amount]]</f>
        <v>720.75</v>
      </c>
    </row>
    <row r="49" spans="1:12" x14ac:dyDescent="0.45">
      <c r="A49" s="49">
        <v>4</v>
      </c>
      <c r="B49" s="50">
        <v>158</v>
      </c>
      <c r="C49" s="50">
        <v>66</v>
      </c>
      <c r="D49" s="50" t="s">
        <v>125</v>
      </c>
      <c r="E49" s="50" t="s">
        <v>67</v>
      </c>
      <c r="F49" s="50" t="s">
        <v>72</v>
      </c>
      <c r="G49" s="50" t="s">
        <v>307</v>
      </c>
      <c r="H49" s="50" t="s">
        <v>307</v>
      </c>
      <c r="I49" s="50" t="s">
        <v>307</v>
      </c>
      <c r="J49" s="55">
        <v>-1455.5</v>
      </c>
      <c r="K49" s="60">
        <f>IF(OtherAPPYTable[[#This Row],[Entry no.]]&lt;&gt;"",0,"")</f>
        <v>0</v>
      </c>
      <c r="L49" s="60">
        <f>OtherAPPYTable[[#This Row],[Amount]]</f>
        <v>-1455.5</v>
      </c>
    </row>
    <row r="50" spans="1:12" x14ac:dyDescent="0.45">
      <c r="A50" s="49">
        <v>4</v>
      </c>
      <c r="B50" s="50">
        <v>160</v>
      </c>
      <c r="C50" s="50">
        <v>67</v>
      </c>
      <c r="D50" s="50" t="s">
        <v>125</v>
      </c>
      <c r="E50" s="50" t="s">
        <v>67</v>
      </c>
      <c r="F50" s="50" t="s">
        <v>72</v>
      </c>
      <c r="G50" s="50" t="s">
        <v>307</v>
      </c>
      <c r="H50" s="50" t="s">
        <v>307</v>
      </c>
      <c r="I50" s="50" t="s">
        <v>307</v>
      </c>
      <c r="J50" s="55">
        <v>1455.5</v>
      </c>
      <c r="K50" s="60">
        <f>IF(OtherAPPYTable[[#This Row],[Entry no.]]&lt;&gt;"",0,"")</f>
        <v>0</v>
      </c>
      <c r="L50" s="60">
        <f>OtherAPPYTable[[#This Row],[Amount]]</f>
        <v>1455.5</v>
      </c>
    </row>
    <row r="51" spans="1:12" x14ac:dyDescent="0.45">
      <c r="A51" s="49">
        <v>3</v>
      </c>
      <c r="B51" s="50">
        <v>164</v>
      </c>
      <c r="C51" s="50">
        <v>69</v>
      </c>
      <c r="D51" s="50" t="s">
        <v>126</v>
      </c>
      <c r="E51" s="50" t="s">
        <v>69</v>
      </c>
      <c r="F51" s="50" t="s">
        <v>74</v>
      </c>
      <c r="G51" s="50" t="s">
        <v>307</v>
      </c>
      <c r="H51" s="50" t="s">
        <v>307</v>
      </c>
      <c r="I51" s="50" t="s">
        <v>307</v>
      </c>
      <c r="J51" s="55">
        <v>-780</v>
      </c>
      <c r="K51" s="60">
        <f>IF(OtherAPPYTable[[#This Row],[Entry no.]]&lt;&gt;"",0,"")</f>
        <v>0</v>
      </c>
      <c r="L51" s="60">
        <f>OtherAPPYTable[[#This Row],[Amount]]</f>
        <v>-780</v>
      </c>
    </row>
    <row r="52" spans="1:12" x14ac:dyDescent="0.45">
      <c r="A52" s="49">
        <v>3</v>
      </c>
      <c r="B52" s="50">
        <v>166</v>
      </c>
      <c r="C52" s="50">
        <v>70</v>
      </c>
      <c r="D52" s="50" t="s">
        <v>126</v>
      </c>
      <c r="E52" s="50" t="s">
        <v>69</v>
      </c>
      <c r="F52" s="50" t="s">
        <v>74</v>
      </c>
      <c r="G52" s="50" t="s">
        <v>307</v>
      </c>
      <c r="H52" s="50" t="s">
        <v>307</v>
      </c>
      <c r="I52" s="50" t="s">
        <v>307</v>
      </c>
      <c r="J52" s="55">
        <v>780</v>
      </c>
      <c r="K52" s="60">
        <f>IF(OtherAPPYTable[[#This Row],[Entry no.]]&lt;&gt;"",0,"")</f>
        <v>0</v>
      </c>
      <c r="L52" s="60">
        <f>OtherAPPYTable[[#This Row],[Amount]]</f>
        <v>780</v>
      </c>
    </row>
    <row r="53" spans="1:12" x14ac:dyDescent="0.45">
      <c r="A53" s="49">
        <v>4</v>
      </c>
      <c r="B53" s="50">
        <v>171</v>
      </c>
      <c r="C53" s="50">
        <v>72</v>
      </c>
      <c r="D53" s="50" t="s">
        <v>127</v>
      </c>
      <c r="E53" s="50" t="s">
        <v>67</v>
      </c>
      <c r="F53" s="50" t="s">
        <v>72</v>
      </c>
      <c r="G53" s="50" t="s">
        <v>308</v>
      </c>
      <c r="H53" s="50" t="s">
        <v>308</v>
      </c>
      <c r="I53" s="50" t="s">
        <v>308</v>
      </c>
      <c r="J53" s="55">
        <v>-5699.25</v>
      </c>
      <c r="K53" s="60">
        <f>IF(OtherAPPYTable[[#This Row],[Entry no.]]&lt;&gt;"",0,"")</f>
        <v>0</v>
      </c>
      <c r="L53" s="60">
        <f>OtherAPPYTable[[#This Row],[Amount]]</f>
        <v>-5699.25</v>
      </c>
    </row>
    <row r="54" spans="1:12" x14ac:dyDescent="0.45">
      <c r="A54" s="49">
        <v>4</v>
      </c>
      <c r="B54" s="50">
        <v>173</v>
      </c>
      <c r="C54" s="50">
        <v>73</v>
      </c>
      <c r="D54" s="50" t="s">
        <v>127</v>
      </c>
      <c r="E54" s="50" t="s">
        <v>67</v>
      </c>
      <c r="F54" s="50" t="s">
        <v>72</v>
      </c>
      <c r="G54" s="50" t="s">
        <v>308</v>
      </c>
      <c r="H54" s="50" t="s">
        <v>308</v>
      </c>
      <c r="I54" s="50" t="s">
        <v>308</v>
      </c>
      <c r="J54" s="55">
        <v>5699.25</v>
      </c>
      <c r="K54" s="60">
        <f>IF(OtherAPPYTable[[#This Row],[Entry no.]]&lt;&gt;"",0,"")</f>
        <v>0</v>
      </c>
      <c r="L54" s="60">
        <f>OtherAPPYTable[[#This Row],[Amount]]</f>
        <v>5699.25</v>
      </c>
    </row>
    <row r="55" spans="1:12" x14ac:dyDescent="0.45">
      <c r="A55" s="49">
        <v>4</v>
      </c>
      <c r="B55" s="50">
        <v>178</v>
      </c>
      <c r="C55" s="50">
        <v>75</v>
      </c>
      <c r="D55" s="50" t="s">
        <v>128</v>
      </c>
      <c r="E55" s="50" t="s">
        <v>65</v>
      </c>
      <c r="F55" s="50" t="s">
        <v>70</v>
      </c>
      <c r="G55" s="50" t="s">
        <v>309</v>
      </c>
      <c r="H55" s="50" t="s">
        <v>309</v>
      </c>
      <c r="I55" s="50" t="s">
        <v>309</v>
      </c>
      <c r="J55" s="55">
        <v>-853.13</v>
      </c>
      <c r="K55" s="60">
        <f>IF(OtherAPPYTable[[#This Row],[Entry no.]]&lt;&gt;"",0,"")</f>
        <v>0</v>
      </c>
      <c r="L55" s="60">
        <f>OtherAPPYTable[[#This Row],[Amount]]</f>
        <v>-853.13</v>
      </c>
    </row>
    <row r="56" spans="1:12" x14ac:dyDescent="0.45">
      <c r="A56" s="49">
        <v>4</v>
      </c>
      <c r="B56" s="50">
        <v>180</v>
      </c>
      <c r="C56" s="50">
        <v>76</v>
      </c>
      <c r="D56" s="50" t="s">
        <v>128</v>
      </c>
      <c r="E56" s="50" t="s">
        <v>65</v>
      </c>
      <c r="F56" s="50" t="s">
        <v>70</v>
      </c>
      <c r="G56" s="50" t="s">
        <v>309</v>
      </c>
      <c r="H56" s="50" t="s">
        <v>309</v>
      </c>
      <c r="I56" s="50" t="s">
        <v>309</v>
      </c>
      <c r="J56" s="55">
        <v>853.13</v>
      </c>
      <c r="K56" s="60">
        <f>IF(OtherAPPYTable[[#This Row],[Entry no.]]&lt;&gt;"",0,"")</f>
        <v>0</v>
      </c>
      <c r="L56" s="60">
        <f>OtherAPPYTable[[#This Row],[Amount]]</f>
        <v>853.13</v>
      </c>
    </row>
    <row r="57" spans="1:12" x14ac:dyDescent="0.45">
      <c r="A57" s="49">
        <v>6</v>
      </c>
      <c r="B57" s="50">
        <v>186</v>
      </c>
      <c r="C57" s="50">
        <v>78</v>
      </c>
      <c r="D57" s="50" t="s">
        <v>129</v>
      </c>
      <c r="E57" s="50" t="s">
        <v>66</v>
      </c>
      <c r="F57" s="50" t="s">
        <v>71</v>
      </c>
      <c r="G57" s="50" t="s">
        <v>310</v>
      </c>
      <c r="H57" s="50" t="s">
        <v>310</v>
      </c>
      <c r="I57" s="50" t="s">
        <v>310</v>
      </c>
      <c r="J57" s="55">
        <v>-278</v>
      </c>
      <c r="K57" s="60">
        <f>IF(OtherAPPYTable[[#This Row],[Entry no.]]&lt;&gt;"",0,"")</f>
        <v>0</v>
      </c>
      <c r="L57" s="60">
        <f>OtherAPPYTable[[#This Row],[Amount]]</f>
        <v>-278</v>
      </c>
    </row>
    <row r="58" spans="1:12" x14ac:dyDescent="0.45">
      <c r="A58" s="49">
        <v>6</v>
      </c>
      <c r="B58" s="50">
        <v>188</v>
      </c>
      <c r="C58" s="50">
        <v>79</v>
      </c>
      <c r="D58" s="50" t="s">
        <v>129</v>
      </c>
      <c r="E58" s="50" t="s">
        <v>66</v>
      </c>
      <c r="F58" s="50" t="s">
        <v>71</v>
      </c>
      <c r="G58" s="50" t="s">
        <v>310</v>
      </c>
      <c r="H58" s="50" t="s">
        <v>310</v>
      </c>
      <c r="I58" s="50" t="s">
        <v>310</v>
      </c>
      <c r="J58" s="55">
        <v>278</v>
      </c>
      <c r="K58" s="60">
        <f>IF(OtherAPPYTable[[#This Row],[Entry no.]]&lt;&gt;"",0,"")</f>
        <v>0</v>
      </c>
      <c r="L58" s="60">
        <f>OtherAPPYTable[[#This Row],[Amount]]</f>
        <v>278</v>
      </c>
    </row>
    <row r="59" spans="1:12" x14ac:dyDescent="0.45">
      <c r="A59" s="49">
        <v>5</v>
      </c>
      <c r="B59" s="50">
        <v>193</v>
      </c>
      <c r="C59" s="50">
        <v>81</v>
      </c>
      <c r="D59" s="50" t="s">
        <v>130</v>
      </c>
      <c r="E59" s="50" t="s">
        <v>68</v>
      </c>
      <c r="F59" s="50" t="s">
        <v>73</v>
      </c>
      <c r="G59" s="50" t="s">
        <v>310</v>
      </c>
      <c r="H59" s="50" t="s">
        <v>310</v>
      </c>
      <c r="I59" s="50" t="s">
        <v>310</v>
      </c>
      <c r="J59" s="55">
        <v>-6188</v>
      </c>
      <c r="K59" s="60">
        <f>IF(OtherAPPYTable[[#This Row],[Entry no.]]&lt;&gt;"",0,"")</f>
        <v>0</v>
      </c>
      <c r="L59" s="60">
        <f>OtherAPPYTable[[#This Row],[Amount]]</f>
        <v>-6188</v>
      </c>
    </row>
    <row r="60" spans="1:12" x14ac:dyDescent="0.45">
      <c r="A60" s="49">
        <v>5</v>
      </c>
      <c r="B60" s="50">
        <v>195</v>
      </c>
      <c r="C60" s="50">
        <v>82</v>
      </c>
      <c r="D60" s="50" t="s">
        <v>130</v>
      </c>
      <c r="E60" s="50" t="s">
        <v>68</v>
      </c>
      <c r="F60" s="50" t="s">
        <v>73</v>
      </c>
      <c r="G60" s="50" t="s">
        <v>310</v>
      </c>
      <c r="H60" s="50" t="s">
        <v>310</v>
      </c>
      <c r="I60" s="50" t="s">
        <v>310</v>
      </c>
      <c r="J60" s="55">
        <v>6188</v>
      </c>
      <c r="K60" s="60">
        <f>IF(OtherAPPYTable[[#This Row],[Entry no.]]&lt;&gt;"",0,"")</f>
        <v>0</v>
      </c>
      <c r="L60" s="60">
        <f>OtherAPPYTable[[#This Row],[Amount]]</f>
        <v>6188</v>
      </c>
    </row>
    <row r="61" spans="1:12" x14ac:dyDescent="0.45">
      <c r="A61" s="49">
        <v>5</v>
      </c>
      <c r="B61" s="50">
        <v>200</v>
      </c>
      <c r="C61" s="50">
        <v>84</v>
      </c>
      <c r="D61" s="50" t="s">
        <v>131</v>
      </c>
      <c r="E61" s="50" t="s">
        <v>68</v>
      </c>
      <c r="F61" s="50" t="s">
        <v>73</v>
      </c>
      <c r="G61" s="50" t="s">
        <v>311</v>
      </c>
      <c r="H61" s="50" t="s">
        <v>311</v>
      </c>
      <c r="I61" s="50" t="s">
        <v>311</v>
      </c>
      <c r="J61" s="55">
        <v>-609.38</v>
      </c>
      <c r="K61" s="60">
        <f>IF(OtherAPPYTable[[#This Row],[Entry no.]]&lt;&gt;"",0,"")</f>
        <v>0</v>
      </c>
      <c r="L61" s="60">
        <f>OtherAPPYTable[[#This Row],[Amount]]</f>
        <v>-609.38</v>
      </c>
    </row>
    <row r="62" spans="1:12" x14ac:dyDescent="0.45">
      <c r="A62" s="49">
        <v>5</v>
      </c>
      <c r="B62" s="50">
        <v>202</v>
      </c>
      <c r="C62" s="50">
        <v>85</v>
      </c>
      <c r="D62" s="50" t="s">
        <v>131</v>
      </c>
      <c r="E62" s="50" t="s">
        <v>68</v>
      </c>
      <c r="F62" s="50" t="s">
        <v>73</v>
      </c>
      <c r="G62" s="50" t="s">
        <v>311</v>
      </c>
      <c r="H62" s="50" t="s">
        <v>311</v>
      </c>
      <c r="I62" s="50" t="s">
        <v>311</v>
      </c>
      <c r="J62" s="55">
        <v>609.38</v>
      </c>
      <c r="K62" s="60">
        <f>IF(OtherAPPYTable[[#This Row],[Entry no.]]&lt;&gt;"",0,"")</f>
        <v>0</v>
      </c>
      <c r="L62" s="60">
        <f>OtherAPPYTable[[#This Row],[Amount]]</f>
        <v>609.38</v>
      </c>
    </row>
    <row r="63" spans="1:12" x14ac:dyDescent="0.45">
      <c r="A63" s="49">
        <v>6</v>
      </c>
      <c r="B63" s="50">
        <v>208</v>
      </c>
      <c r="C63" s="50">
        <v>87</v>
      </c>
      <c r="D63" s="50" t="s">
        <v>132</v>
      </c>
      <c r="E63" s="50" t="s">
        <v>66</v>
      </c>
      <c r="F63" s="50" t="s">
        <v>71</v>
      </c>
      <c r="G63" s="50" t="s">
        <v>311</v>
      </c>
      <c r="H63" s="50" t="s">
        <v>311</v>
      </c>
      <c r="I63" s="50" t="s">
        <v>311</v>
      </c>
      <c r="J63" s="55">
        <v>-480.5</v>
      </c>
      <c r="K63" s="60">
        <f>IF(OtherAPPYTable[[#This Row],[Entry no.]]&lt;&gt;"",0,"")</f>
        <v>0</v>
      </c>
      <c r="L63" s="60">
        <f>OtherAPPYTable[[#This Row],[Amount]]</f>
        <v>-480.5</v>
      </c>
    </row>
    <row r="64" spans="1:12" x14ac:dyDescent="0.45">
      <c r="A64" s="49">
        <v>6</v>
      </c>
      <c r="B64" s="50">
        <v>210</v>
      </c>
      <c r="C64" s="50">
        <v>88</v>
      </c>
      <c r="D64" s="50" t="s">
        <v>132</v>
      </c>
      <c r="E64" s="50" t="s">
        <v>66</v>
      </c>
      <c r="F64" s="50" t="s">
        <v>71</v>
      </c>
      <c r="G64" s="50" t="s">
        <v>311</v>
      </c>
      <c r="H64" s="50" t="s">
        <v>311</v>
      </c>
      <c r="I64" s="50" t="s">
        <v>311</v>
      </c>
      <c r="J64" s="55">
        <v>480.5</v>
      </c>
      <c r="K64" s="60">
        <f>IF(OtherAPPYTable[[#This Row],[Entry no.]]&lt;&gt;"",0,"")</f>
        <v>0</v>
      </c>
      <c r="L64" s="60">
        <f>OtherAPPYTable[[#This Row],[Amount]]</f>
        <v>480.5</v>
      </c>
    </row>
    <row r="65" spans="1:12" x14ac:dyDescent="0.45">
      <c r="A65" s="49">
        <v>6</v>
      </c>
      <c r="B65" s="50">
        <v>216</v>
      </c>
      <c r="C65" s="50">
        <v>90</v>
      </c>
      <c r="D65" s="50" t="s">
        <v>133</v>
      </c>
      <c r="E65" s="50" t="s">
        <v>66</v>
      </c>
      <c r="F65" s="50" t="s">
        <v>71</v>
      </c>
      <c r="G65" s="50" t="s">
        <v>312</v>
      </c>
      <c r="H65" s="50" t="s">
        <v>312</v>
      </c>
      <c r="I65" s="50" t="s">
        <v>312</v>
      </c>
      <c r="J65" s="55">
        <v>-1317</v>
      </c>
      <c r="K65" s="60">
        <f>IF(OtherAPPYTable[[#This Row],[Entry no.]]&lt;&gt;"",0,"")</f>
        <v>0</v>
      </c>
      <c r="L65" s="60">
        <f>OtherAPPYTable[[#This Row],[Amount]]</f>
        <v>-1317</v>
      </c>
    </row>
    <row r="66" spans="1:12" x14ac:dyDescent="0.45">
      <c r="A66" s="49">
        <v>6</v>
      </c>
      <c r="B66" s="50">
        <v>218</v>
      </c>
      <c r="C66" s="50">
        <v>91</v>
      </c>
      <c r="D66" s="50" t="s">
        <v>133</v>
      </c>
      <c r="E66" s="50" t="s">
        <v>66</v>
      </c>
      <c r="F66" s="50" t="s">
        <v>71</v>
      </c>
      <c r="G66" s="50" t="s">
        <v>312</v>
      </c>
      <c r="H66" s="50" t="s">
        <v>312</v>
      </c>
      <c r="I66" s="50" t="s">
        <v>312</v>
      </c>
      <c r="J66" s="55">
        <v>1317</v>
      </c>
      <c r="K66" s="60">
        <f>IF(OtherAPPYTable[[#This Row],[Entry no.]]&lt;&gt;"",0,"")</f>
        <v>0</v>
      </c>
      <c r="L66" s="60">
        <f>OtherAPPYTable[[#This Row],[Amount]]</f>
        <v>1317</v>
      </c>
    </row>
    <row r="67" spans="1:12" x14ac:dyDescent="0.45">
      <c r="A67" s="49">
        <v>4</v>
      </c>
      <c r="B67" s="50">
        <v>225</v>
      </c>
      <c r="C67" s="50">
        <v>93</v>
      </c>
      <c r="D67" s="50" t="s">
        <v>134</v>
      </c>
      <c r="E67" s="50" t="s">
        <v>65</v>
      </c>
      <c r="F67" s="50" t="s">
        <v>70</v>
      </c>
      <c r="G67" s="50" t="s">
        <v>313</v>
      </c>
      <c r="H67" s="50" t="s">
        <v>313</v>
      </c>
      <c r="I67" s="50" t="s">
        <v>313</v>
      </c>
      <c r="J67" s="55">
        <v>-1210</v>
      </c>
      <c r="K67" s="60">
        <f>IF(OtherAPPYTable[[#This Row],[Entry no.]]&lt;&gt;"",0,"")</f>
        <v>0</v>
      </c>
      <c r="L67" s="60">
        <f>OtherAPPYTable[[#This Row],[Amount]]</f>
        <v>-1210</v>
      </c>
    </row>
    <row r="68" spans="1:12" x14ac:dyDescent="0.45">
      <c r="A68" s="49">
        <v>4</v>
      </c>
      <c r="B68" s="50">
        <v>227</v>
      </c>
      <c r="C68" s="50">
        <v>94</v>
      </c>
      <c r="D68" s="50" t="s">
        <v>134</v>
      </c>
      <c r="E68" s="50" t="s">
        <v>65</v>
      </c>
      <c r="F68" s="50" t="s">
        <v>70</v>
      </c>
      <c r="G68" s="50" t="s">
        <v>313</v>
      </c>
      <c r="H68" s="50" t="s">
        <v>313</v>
      </c>
      <c r="I68" s="50" t="s">
        <v>313</v>
      </c>
      <c r="J68" s="55">
        <v>1210</v>
      </c>
      <c r="K68" s="60">
        <f>IF(OtherAPPYTable[[#This Row],[Entry no.]]&lt;&gt;"",0,"")</f>
        <v>0</v>
      </c>
      <c r="L68" s="60">
        <f>OtherAPPYTable[[#This Row],[Amount]]</f>
        <v>1210</v>
      </c>
    </row>
    <row r="69" spans="1:12" x14ac:dyDescent="0.45">
      <c r="A69" s="49">
        <v>5</v>
      </c>
      <c r="B69" s="50">
        <v>232</v>
      </c>
      <c r="C69" s="50">
        <v>96</v>
      </c>
      <c r="D69" s="50" t="s">
        <v>135</v>
      </c>
      <c r="E69" s="50" t="s">
        <v>68</v>
      </c>
      <c r="F69" s="50" t="s">
        <v>73</v>
      </c>
      <c r="G69" s="50" t="s">
        <v>313</v>
      </c>
      <c r="H69" s="50" t="s">
        <v>313</v>
      </c>
      <c r="I69" s="50" t="s">
        <v>313</v>
      </c>
      <c r="J69" s="55">
        <v>-1640</v>
      </c>
      <c r="K69" s="60">
        <f>IF(OtherAPPYTable[[#This Row],[Entry no.]]&lt;&gt;"",0,"")</f>
        <v>0</v>
      </c>
      <c r="L69" s="60">
        <f>OtherAPPYTable[[#This Row],[Amount]]</f>
        <v>-1640</v>
      </c>
    </row>
    <row r="70" spans="1:12" x14ac:dyDescent="0.45">
      <c r="A70" s="49">
        <v>5</v>
      </c>
      <c r="B70" s="50">
        <v>234</v>
      </c>
      <c r="C70" s="50">
        <v>97</v>
      </c>
      <c r="D70" s="50" t="s">
        <v>135</v>
      </c>
      <c r="E70" s="50" t="s">
        <v>68</v>
      </c>
      <c r="F70" s="50" t="s">
        <v>73</v>
      </c>
      <c r="G70" s="50" t="s">
        <v>313</v>
      </c>
      <c r="H70" s="50" t="s">
        <v>313</v>
      </c>
      <c r="I70" s="50" t="s">
        <v>313</v>
      </c>
      <c r="J70" s="55">
        <v>1640</v>
      </c>
      <c r="K70" s="60">
        <f>IF(OtherAPPYTable[[#This Row],[Entry no.]]&lt;&gt;"",0,"")</f>
        <v>0</v>
      </c>
      <c r="L70" s="60">
        <f>OtherAPPYTable[[#This Row],[Amount]]</f>
        <v>1640</v>
      </c>
    </row>
    <row r="71" spans="1:12" x14ac:dyDescent="0.45">
      <c r="A71" s="49">
        <v>6</v>
      </c>
      <c r="B71" s="50">
        <v>240</v>
      </c>
      <c r="C71" s="50">
        <v>99</v>
      </c>
      <c r="D71" s="50" t="s">
        <v>136</v>
      </c>
      <c r="E71" s="50" t="s">
        <v>66</v>
      </c>
      <c r="F71" s="50" t="s">
        <v>71</v>
      </c>
      <c r="G71" s="50" t="s">
        <v>314</v>
      </c>
      <c r="H71" s="50" t="s">
        <v>314</v>
      </c>
      <c r="I71" s="50" t="s">
        <v>314</v>
      </c>
      <c r="J71" s="55">
        <v>-672.7</v>
      </c>
      <c r="K71" s="60">
        <f>IF(OtherAPPYTable[[#This Row],[Entry no.]]&lt;&gt;"",0,"")</f>
        <v>0</v>
      </c>
      <c r="L71" s="60">
        <f>OtherAPPYTable[[#This Row],[Amount]]</f>
        <v>-672.7</v>
      </c>
    </row>
    <row r="72" spans="1:12" x14ac:dyDescent="0.45">
      <c r="A72" s="49">
        <v>6</v>
      </c>
      <c r="B72" s="50">
        <v>242</v>
      </c>
      <c r="C72" s="50">
        <v>100</v>
      </c>
      <c r="D72" s="50" t="s">
        <v>136</v>
      </c>
      <c r="E72" s="50" t="s">
        <v>66</v>
      </c>
      <c r="F72" s="50" t="s">
        <v>71</v>
      </c>
      <c r="G72" s="50" t="s">
        <v>314</v>
      </c>
      <c r="H72" s="50" t="s">
        <v>314</v>
      </c>
      <c r="I72" s="50" t="s">
        <v>314</v>
      </c>
      <c r="J72" s="55">
        <v>672.7</v>
      </c>
      <c r="K72" s="60">
        <f>IF(OtherAPPYTable[[#This Row],[Entry no.]]&lt;&gt;"",0,"")</f>
        <v>0</v>
      </c>
      <c r="L72" s="60">
        <f>OtherAPPYTable[[#This Row],[Amount]]</f>
        <v>672.7</v>
      </c>
    </row>
    <row r="73" spans="1:12" x14ac:dyDescent="0.45">
      <c r="A73" s="49">
        <v>4</v>
      </c>
      <c r="B73" s="50">
        <v>249</v>
      </c>
      <c r="C73" s="50">
        <v>102</v>
      </c>
      <c r="D73" s="50" t="s">
        <v>137</v>
      </c>
      <c r="E73" s="50" t="s">
        <v>67</v>
      </c>
      <c r="F73" s="50" t="s">
        <v>72</v>
      </c>
      <c r="G73" s="50" t="s">
        <v>315</v>
      </c>
      <c r="H73" s="50" t="s">
        <v>315</v>
      </c>
      <c r="I73" s="50" t="s">
        <v>315</v>
      </c>
      <c r="J73" s="55">
        <v>-1699.25</v>
      </c>
      <c r="K73" s="60">
        <f>IF(OtherAPPYTable[[#This Row],[Entry no.]]&lt;&gt;"",0,"")</f>
        <v>0</v>
      </c>
      <c r="L73" s="60">
        <f>OtherAPPYTable[[#This Row],[Amount]]</f>
        <v>-1699.25</v>
      </c>
    </row>
    <row r="74" spans="1:12" x14ac:dyDescent="0.45">
      <c r="A74" s="49">
        <v>4</v>
      </c>
      <c r="B74" s="50">
        <v>251</v>
      </c>
      <c r="C74" s="50">
        <v>103</v>
      </c>
      <c r="D74" s="50" t="s">
        <v>137</v>
      </c>
      <c r="E74" s="50" t="s">
        <v>67</v>
      </c>
      <c r="F74" s="50" t="s">
        <v>72</v>
      </c>
      <c r="G74" s="50" t="s">
        <v>315</v>
      </c>
      <c r="H74" s="50" t="s">
        <v>315</v>
      </c>
      <c r="I74" s="50" t="s">
        <v>315</v>
      </c>
      <c r="J74" s="55">
        <v>1699.25</v>
      </c>
      <c r="K74" s="60">
        <f>IF(OtherAPPYTable[[#This Row],[Entry no.]]&lt;&gt;"",0,"")</f>
        <v>0</v>
      </c>
      <c r="L74" s="60">
        <f>OtherAPPYTable[[#This Row],[Amount]]</f>
        <v>1699.25</v>
      </c>
    </row>
    <row r="75" spans="1:12" x14ac:dyDescent="0.45">
      <c r="A75" s="49">
        <v>3</v>
      </c>
      <c r="B75" s="50">
        <v>255</v>
      </c>
      <c r="C75" s="50">
        <v>105</v>
      </c>
      <c r="D75" s="50" t="s">
        <v>138</v>
      </c>
      <c r="E75" s="50" t="s">
        <v>69</v>
      </c>
      <c r="F75" s="50" t="s">
        <v>74</v>
      </c>
      <c r="G75" s="50" t="s">
        <v>315</v>
      </c>
      <c r="H75" s="50" t="s">
        <v>315</v>
      </c>
      <c r="I75" s="50" t="s">
        <v>315</v>
      </c>
      <c r="J75" s="55">
        <v>-877.5</v>
      </c>
      <c r="K75" s="60">
        <f>IF(OtherAPPYTable[[#This Row],[Entry no.]]&lt;&gt;"",0,"")</f>
        <v>0</v>
      </c>
      <c r="L75" s="60">
        <f>OtherAPPYTable[[#This Row],[Amount]]</f>
        <v>-877.5</v>
      </c>
    </row>
    <row r="76" spans="1:12" x14ac:dyDescent="0.45">
      <c r="A76" s="49">
        <v>3</v>
      </c>
      <c r="B76" s="50">
        <v>257</v>
      </c>
      <c r="C76" s="50">
        <v>106</v>
      </c>
      <c r="D76" s="50" t="s">
        <v>138</v>
      </c>
      <c r="E76" s="50" t="s">
        <v>69</v>
      </c>
      <c r="F76" s="50" t="s">
        <v>74</v>
      </c>
      <c r="G76" s="50" t="s">
        <v>315</v>
      </c>
      <c r="H76" s="50" t="s">
        <v>315</v>
      </c>
      <c r="I76" s="50" t="s">
        <v>315</v>
      </c>
      <c r="J76" s="55">
        <v>877.5</v>
      </c>
      <c r="K76" s="60">
        <f>IF(OtherAPPYTable[[#This Row],[Entry no.]]&lt;&gt;"",0,"")</f>
        <v>0</v>
      </c>
      <c r="L76" s="60">
        <f>OtherAPPYTable[[#This Row],[Amount]]</f>
        <v>877.5</v>
      </c>
    </row>
    <row r="77" spans="1:12" x14ac:dyDescent="0.45">
      <c r="A77" s="49">
        <v>4</v>
      </c>
      <c r="B77" s="50">
        <v>262</v>
      </c>
      <c r="C77" s="50">
        <v>108</v>
      </c>
      <c r="D77" s="50" t="s">
        <v>139</v>
      </c>
      <c r="E77" s="50" t="s">
        <v>65</v>
      </c>
      <c r="F77" s="50" t="s">
        <v>70</v>
      </c>
      <c r="G77" s="50" t="s">
        <v>315</v>
      </c>
      <c r="H77" s="50" t="s">
        <v>315</v>
      </c>
      <c r="I77" s="50" t="s">
        <v>315</v>
      </c>
      <c r="J77" s="55">
        <v>-720.75</v>
      </c>
      <c r="K77" s="60">
        <f>IF(OtherAPPYTable[[#This Row],[Entry no.]]&lt;&gt;"",0,"")</f>
        <v>0</v>
      </c>
      <c r="L77" s="60">
        <f>OtherAPPYTable[[#This Row],[Amount]]</f>
        <v>-720.75</v>
      </c>
    </row>
    <row r="78" spans="1:12" x14ac:dyDescent="0.45">
      <c r="A78" s="49">
        <v>4</v>
      </c>
      <c r="B78" s="50">
        <v>264</v>
      </c>
      <c r="C78" s="50">
        <v>109</v>
      </c>
      <c r="D78" s="50" t="s">
        <v>139</v>
      </c>
      <c r="E78" s="50" t="s">
        <v>65</v>
      </c>
      <c r="F78" s="50" t="s">
        <v>70</v>
      </c>
      <c r="G78" s="50" t="s">
        <v>315</v>
      </c>
      <c r="H78" s="50" t="s">
        <v>315</v>
      </c>
      <c r="I78" s="50" t="s">
        <v>315</v>
      </c>
      <c r="J78" s="55">
        <v>720.75</v>
      </c>
      <c r="K78" s="60">
        <f>IF(OtherAPPYTable[[#This Row],[Entry no.]]&lt;&gt;"",0,"")</f>
        <v>0</v>
      </c>
      <c r="L78" s="60">
        <f>OtherAPPYTable[[#This Row],[Amount]]</f>
        <v>720.75</v>
      </c>
    </row>
    <row r="79" spans="1:12" x14ac:dyDescent="0.45">
      <c r="A79" s="49">
        <v>4</v>
      </c>
      <c r="B79" s="50">
        <v>269</v>
      </c>
      <c r="C79" s="50">
        <v>111</v>
      </c>
      <c r="D79" s="50" t="s">
        <v>140</v>
      </c>
      <c r="E79" s="50" t="s">
        <v>67</v>
      </c>
      <c r="F79" s="50" t="s">
        <v>72</v>
      </c>
      <c r="G79" s="50" t="s">
        <v>316</v>
      </c>
      <c r="H79" s="50" t="s">
        <v>316</v>
      </c>
      <c r="I79" s="50" t="s">
        <v>316</v>
      </c>
      <c r="J79" s="55">
        <v>-8232.25</v>
      </c>
      <c r="K79" s="60">
        <f>IF(OtherAPPYTable[[#This Row],[Entry no.]]&lt;&gt;"",0,"")</f>
        <v>0</v>
      </c>
      <c r="L79" s="60">
        <f>OtherAPPYTable[[#This Row],[Amount]]</f>
        <v>-8232.25</v>
      </c>
    </row>
    <row r="80" spans="1:12" x14ac:dyDescent="0.45">
      <c r="A80" s="49">
        <v>4</v>
      </c>
      <c r="B80" s="50">
        <v>271</v>
      </c>
      <c r="C80" s="50">
        <v>112</v>
      </c>
      <c r="D80" s="50" t="s">
        <v>140</v>
      </c>
      <c r="E80" s="50" t="s">
        <v>67</v>
      </c>
      <c r="F80" s="50" t="s">
        <v>72</v>
      </c>
      <c r="G80" s="50" t="s">
        <v>316</v>
      </c>
      <c r="H80" s="50" t="s">
        <v>316</v>
      </c>
      <c r="I80" s="50" t="s">
        <v>316</v>
      </c>
      <c r="J80" s="55">
        <v>8232.25</v>
      </c>
      <c r="K80" s="60">
        <f>IF(OtherAPPYTable[[#This Row],[Entry no.]]&lt;&gt;"",0,"")</f>
        <v>0</v>
      </c>
      <c r="L80" s="60">
        <f>OtherAPPYTable[[#This Row],[Amount]]</f>
        <v>8232.25</v>
      </c>
    </row>
    <row r="81" spans="1:12" x14ac:dyDescent="0.45">
      <c r="A81" s="49">
        <v>4</v>
      </c>
      <c r="B81" s="50">
        <v>276</v>
      </c>
      <c r="C81" s="50">
        <v>114</v>
      </c>
      <c r="D81" s="50" t="s">
        <v>141</v>
      </c>
      <c r="E81" s="50" t="s">
        <v>65</v>
      </c>
      <c r="F81" s="50" t="s">
        <v>70</v>
      </c>
      <c r="G81" s="50" t="s">
        <v>316</v>
      </c>
      <c r="H81" s="50" t="s">
        <v>316</v>
      </c>
      <c r="I81" s="50" t="s">
        <v>316</v>
      </c>
      <c r="J81" s="55">
        <v>-853.13</v>
      </c>
      <c r="K81" s="60">
        <f>IF(OtherAPPYTable[[#This Row],[Entry no.]]&lt;&gt;"",0,"")</f>
        <v>0</v>
      </c>
      <c r="L81" s="60">
        <f>OtherAPPYTable[[#This Row],[Amount]]</f>
        <v>-853.13</v>
      </c>
    </row>
    <row r="82" spans="1:12" x14ac:dyDescent="0.45">
      <c r="A82" s="49">
        <v>4</v>
      </c>
      <c r="B82" s="50">
        <v>278</v>
      </c>
      <c r="C82" s="50">
        <v>115</v>
      </c>
      <c r="D82" s="50" t="s">
        <v>141</v>
      </c>
      <c r="E82" s="50" t="s">
        <v>65</v>
      </c>
      <c r="F82" s="50" t="s">
        <v>70</v>
      </c>
      <c r="G82" s="50" t="s">
        <v>316</v>
      </c>
      <c r="H82" s="50" t="s">
        <v>316</v>
      </c>
      <c r="I82" s="50" t="s">
        <v>316</v>
      </c>
      <c r="J82" s="55">
        <v>853.13</v>
      </c>
      <c r="K82" s="60">
        <f>IF(OtherAPPYTable[[#This Row],[Entry no.]]&lt;&gt;"",0,"")</f>
        <v>0</v>
      </c>
      <c r="L82" s="60">
        <f>OtherAPPYTable[[#This Row],[Amount]]</f>
        <v>853.13</v>
      </c>
    </row>
    <row r="83" spans="1:12" x14ac:dyDescent="0.45">
      <c r="A83" s="49">
        <v>6</v>
      </c>
      <c r="B83" s="50">
        <v>284</v>
      </c>
      <c r="C83" s="50">
        <v>117</v>
      </c>
      <c r="D83" s="50" t="s">
        <v>142</v>
      </c>
      <c r="E83" s="50" t="s">
        <v>66</v>
      </c>
      <c r="F83" s="50" t="s">
        <v>71</v>
      </c>
      <c r="G83" s="50" t="s">
        <v>317</v>
      </c>
      <c r="H83" s="50" t="s">
        <v>317</v>
      </c>
      <c r="I83" s="50" t="s">
        <v>317</v>
      </c>
      <c r="J83" s="55">
        <v>-305.8</v>
      </c>
      <c r="K83" s="60">
        <f>IF(OtherAPPYTable[[#This Row],[Entry no.]]&lt;&gt;"",0,"")</f>
        <v>0</v>
      </c>
      <c r="L83" s="60">
        <f>OtherAPPYTable[[#This Row],[Amount]]</f>
        <v>-305.8</v>
      </c>
    </row>
    <row r="84" spans="1:12" x14ac:dyDescent="0.45">
      <c r="A84" s="49">
        <v>6</v>
      </c>
      <c r="B84" s="50">
        <v>286</v>
      </c>
      <c r="C84" s="50">
        <v>118</v>
      </c>
      <c r="D84" s="50" t="s">
        <v>142</v>
      </c>
      <c r="E84" s="50" t="s">
        <v>66</v>
      </c>
      <c r="F84" s="50" t="s">
        <v>71</v>
      </c>
      <c r="G84" s="50" t="s">
        <v>317</v>
      </c>
      <c r="H84" s="50" t="s">
        <v>317</v>
      </c>
      <c r="I84" s="50" t="s">
        <v>317</v>
      </c>
      <c r="J84" s="55">
        <v>305.8</v>
      </c>
      <c r="K84" s="60">
        <f>IF(OtherAPPYTable[[#This Row],[Entry no.]]&lt;&gt;"",0,"")</f>
        <v>0</v>
      </c>
      <c r="L84" s="60">
        <f>OtherAPPYTable[[#This Row],[Amount]]</f>
        <v>305.8</v>
      </c>
    </row>
    <row r="85" spans="1:12" x14ac:dyDescent="0.45">
      <c r="A85" s="49">
        <v>5</v>
      </c>
      <c r="B85" s="50">
        <v>291</v>
      </c>
      <c r="C85" s="50">
        <v>120</v>
      </c>
      <c r="D85" s="50" t="s">
        <v>143</v>
      </c>
      <c r="E85" s="50" t="s">
        <v>68</v>
      </c>
      <c r="F85" s="50" t="s">
        <v>73</v>
      </c>
      <c r="G85" s="50" t="s">
        <v>317</v>
      </c>
      <c r="H85" s="50" t="s">
        <v>317</v>
      </c>
      <c r="I85" s="50" t="s">
        <v>317</v>
      </c>
      <c r="J85" s="55">
        <v>-5304</v>
      </c>
      <c r="K85" s="60">
        <f>IF(OtherAPPYTable[[#This Row],[Entry no.]]&lt;&gt;"",0,"")</f>
        <v>0</v>
      </c>
      <c r="L85" s="60">
        <f>OtherAPPYTable[[#This Row],[Amount]]</f>
        <v>-5304</v>
      </c>
    </row>
    <row r="86" spans="1:12" x14ac:dyDescent="0.45">
      <c r="A86" s="49">
        <v>5</v>
      </c>
      <c r="B86" s="50">
        <v>293</v>
      </c>
      <c r="C86" s="50">
        <v>121</v>
      </c>
      <c r="D86" s="50" t="s">
        <v>143</v>
      </c>
      <c r="E86" s="50" t="s">
        <v>68</v>
      </c>
      <c r="F86" s="50" t="s">
        <v>73</v>
      </c>
      <c r="G86" s="50" t="s">
        <v>317</v>
      </c>
      <c r="H86" s="50" t="s">
        <v>317</v>
      </c>
      <c r="I86" s="50" t="s">
        <v>317</v>
      </c>
      <c r="J86" s="55">
        <v>5304</v>
      </c>
      <c r="K86" s="60">
        <f>IF(OtherAPPYTable[[#This Row],[Entry no.]]&lt;&gt;"",0,"")</f>
        <v>0</v>
      </c>
      <c r="L86" s="60">
        <f>OtherAPPYTable[[#This Row],[Amount]]</f>
        <v>5304</v>
      </c>
    </row>
    <row r="87" spans="1:12" x14ac:dyDescent="0.45">
      <c r="A87" s="49">
        <v>5</v>
      </c>
      <c r="B87" s="50">
        <v>298</v>
      </c>
      <c r="C87" s="50">
        <v>123</v>
      </c>
      <c r="D87" s="50" t="s">
        <v>144</v>
      </c>
      <c r="E87" s="50" t="s">
        <v>68</v>
      </c>
      <c r="F87" s="50" t="s">
        <v>73</v>
      </c>
      <c r="G87" s="50" t="s">
        <v>318</v>
      </c>
      <c r="H87" s="50" t="s">
        <v>318</v>
      </c>
      <c r="I87" s="50" t="s">
        <v>318</v>
      </c>
      <c r="J87" s="55">
        <v>-609.38</v>
      </c>
      <c r="K87" s="60">
        <f>IF(OtherAPPYTable[[#This Row],[Entry no.]]&lt;&gt;"",0,"")</f>
        <v>0</v>
      </c>
      <c r="L87" s="60">
        <f>OtherAPPYTable[[#This Row],[Amount]]</f>
        <v>-609.38</v>
      </c>
    </row>
    <row r="88" spans="1:12" x14ac:dyDescent="0.45">
      <c r="A88" s="49">
        <v>5</v>
      </c>
      <c r="B88" s="50">
        <v>300</v>
      </c>
      <c r="C88" s="50">
        <v>124</v>
      </c>
      <c r="D88" s="50" t="s">
        <v>144</v>
      </c>
      <c r="E88" s="50" t="s">
        <v>68</v>
      </c>
      <c r="F88" s="50" t="s">
        <v>73</v>
      </c>
      <c r="G88" s="50" t="s">
        <v>318</v>
      </c>
      <c r="H88" s="50" t="s">
        <v>318</v>
      </c>
      <c r="I88" s="50" t="s">
        <v>318</v>
      </c>
      <c r="J88" s="55">
        <v>609.38</v>
      </c>
      <c r="K88" s="60">
        <f>IF(OtherAPPYTable[[#This Row],[Entry no.]]&lt;&gt;"",0,"")</f>
        <v>0</v>
      </c>
      <c r="L88" s="60">
        <f>OtherAPPYTable[[#This Row],[Amount]]</f>
        <v>609.38</v>
      </c>
    </row>
    <row r="89" spans="1:12" x14ac:dyDescent="0.45">
      <c r="A89" s="49">
        <v>6</v>
      </c>
      <c r="B89" s="50">
        <v>306</v>
      </c>
      <c r="C89" s="50">
        <v>126</v>
      </c>
      <c r="D89" s="50" t="s">
        <v>145</v>
      </c>
      <c r="E89" s="50" t="s">
        <v>66</v>
      </c>
      <c r="F89" s="50" t="s">
        <v>71</v>
      </c>
      <c r="G89" s="50" t="s">
        <v>318</v>
      </c>
      <c r="H89" s="50" t="s">
        <v>318</v>
      </c>
      <c r="I89" s="50" t="s">
        <v>318</v>
      </c>
      <c r="J89" s="55">
        <v>-480.5</v>
      </c>
      <c r="K89" s="60">
        <f>IF(OtherAPPYTable[[#This Row],[Entry no.]]&lt;&gt;"",0,"")</f>
        <v>0</v>
      </c>
      <c r="L89" s="60">
        <f>OtherAPPYTable[[#This Row],[Amount]]</f>
        <v>-480.5</v>
      </c>
    </row>
    <row r="90" spans="1:12" x14ac:dyDescent="0.45">
      <c r="A90" s="49">
        <v>6</v>
      </c>
      <c r="B90" s="50">
        <v>308</v>
      </c>
      <c r="C90" s="50">
        <v>127</v>
      </c>
      <c r="D90" s="50" t="s">
        <v>145</v>
      </c>
      <c r="E90" s="50" t="s">
        <v>66</v>
      </c>
      <c r="F90" s="50" t="s">
        <v>71</v>
      </c>
      <c r="G90" s="50" t="s">
        <v>318</v>
      </c>
      <c r="H90" s="50" t="s">
        <v>318</v>
      </c>
      <c r="I90" s="50" t="s">
        <v>318</v>
      </c>
      <c r="J90" s="55">
        <v>480.5</v>
      </c>
      <c r="K90" s="60">
        <f>IF(OtherAPPYTable[[#This Row],[Entry no.]]&lt;&gt;"",0,"")</f>
        <v>0</v>
      </c>
      <c r="L90" s="60">
        <f>OtherAPPYTable[[#This Row],[Amount]]</f>
        <v>480.5</v>
      </c>
    </row>
    <row r="91" spans="1:12" x14ac:dyDescent="0.45">
      <c r="A91" s="49">
        <v>6</v>
      </c>
      <c r="B91" s="50">
        <v>314</v>
      </c>
      <c r="C91" s="50">
        <v>129</v>
      </c>
      <c r="D91" s="50" t="s">
        <v>146</v>
      </c>
      <c r="E91" s="50" t="s">
        <v>66</v>
      </c>
      <c r="F91" s="50" t="s">
        <v>71</v>
      </c>
      <c r="G91" s="50" t="s">
        <v>319</v>
      </c>
      <c r="H91" s="50" t="s">
        <v>319</v>
      </c>
      <c r="I91" s="50" t="s">
        <v>319</v>
      </c>
      <c r="J91" s="55">
        <v>-1756</v>
      </c>
      <c r="K91" s="60">
        <f>IF(OtherAPPYTable[[#This Row],[Entry no.]]&lt;&gt;"",0,"")</f>
        <v>0</v>
      </c>
      <c r="L91" s="60">
        <f>OtherAPPYTable[[#This Row],[Amount]]</f>
        <v>-1756</v>
      </c>
    </row>
    <row r="92" spans="1:12" x14ac:dyDescent="0.45">
      <c r="A92" s="49">
        <v>6</v>
      </c>
      <c r="B92" s="50">
        <v>316</v>
      </c>
      <c r="C92" s="50">
        <v>130</v>
      </c>
      <c r="D92" s="50" t="s">
        <v>146</v>
      </c>
      <c r="E92" s="50" t="s">
        <v>66</v>
      </c>
      <c r="F92" s="50" t="s">
        <v>71</v>
      </c>
      <c r="G92" s="50" t="s">
        <v>319</v>
      </c>
      <c r="H92" s="50" t="s">
        <v>319</v>
      </c>
      <c r="I92" s="50" t="s">
        <v>319</v>
      </c>
      <c r="J92" s="55">
        <v>1756</v>
      </c>
      <c r="K92" s="60">
        <f>IF(OtherAPPYTable[[#This Row],[Entry no.]]&lt;&gt;"",0,"")</f>
        <v>0</v>
      </c>
      <c r="L92" s="60">
        <f>OtherAPPYTable[[#This Row],[Amount]]</f>
        <v>1756</v>
      </c>
    </row>
    <row r="93" spans="1:12" x14ac:dyDescent="0.45">
      <c r="A93" s="49">
        <v>4</v>
      </c>
      <c r="B93" s="50">
        <v>323</v>
      </c>
      <c r="C93" s="50">
        <v>132</v>
      </c>
      <c r="D93" s="50" t="s">
        <v>147</v>
      </c>
      <c r="E93" s="50" t="s">
        <v>65</v>
      </c>
      <c r="F93" s="50" t="s">
        <v>70</v>
      </c>
      <c r="G93" s="50" t="s">
        <v>320</v>
      </c>
      <c r="H93" s="50" t="s">
        <v>320</v>
      </c>
      <c r="I93" s="50" t="s">
        <v>320</v>
      </c>
      <c r="J93" s="55">
        <v>-1452</v>
      </c>
      <c r="K93" s="60">
        <f>IF(OtherAPPYTable[[#This Row],[Entry no.]]&lt;&gt;"",0,"")</f>
        <v>0</v>
      </c>
      <c r="L93" s="60">
        <f>OtherAPPYTable[[#This Row],[Amount]]</f>
        <v>-1452</v>
      </c>
    </row>
    <row r="94" spans="1:12" x14ac:dyDescent="0.45">
      <c r="A94" s="49">
        <v>4</v>
      </c>
      <c r="B94" s="50">
        <v>325</v>
      </c>
      <c r="C94" s="50">
        <v>133</v>
      </c>
      <c r="D94" s="50" t="s">
        <v>147</v>
      </c>
      <c r="E94" s="50" t="s">
        <v>65</v>
      </c>
      <c r="F94" s="50" t="s">
        <v>70</v>
      </c>
      <c r="G94" s="50" t="s">
        <v>320</v>
      </c>
      <c r="H94" s="50" t="s">
        <v>320</v>
      </c>
      <c r="I94" s="50" t="s">
        <v>320</v>
      </c>
      <c r="J94" s="55">
        <v>1452</v>
      </c>
      <c r="K94" s="60">
        <f>IF(OtherAPPYTable[[#This Row],[Entry no.]]&lt;&gt;"",0,"")</f>
        <v>0</v>
      </c>
      <c r="L94" s="60">
        <f>OtherAPPYTable[[#This Row],[Amount]]</f>
        <v>1452</v>
      </c>
    </row>
    <row r="95" spans="1:12" x14ac:dyDescent="0.45">
      <c r="A95" s="49">
        <v>5</v>
      </c>
      <c r="B95" s="50">
        <v>330</v>
      </c>
      <c r="C95" s="50">
        <v>135</v>
      </c>
      <c r="D95" s="50" t="s">
        <v>148</v>
      </c>
      <c r="E95" s="50" t="s">
        <v>68</v>
      </c>
      <c r="F95" s="50" t="s">
        <v>73</v>
      </c>
      <c r="G95" s="50" t="s">
        <v>320</v>
      </c>
      <c r="H95" s="50" t="s">
        <v>320</v>
      </c>
      <c r="I95" s="50" t="s">
        <v>320</v>
      </c>
      <c r="J95" s="55">
        <v>-2870</v>
      </c>
      <c r="K95" s="60">
        <f>IF(OtherAPPYTable[[#This Row],[Entry no.]]&lt;&gt;"",0,"")</f>
        <v>0</v>
      </c>
      <c r="L95" s="60">
        <f>OtherAPPYTable[[#This Row],[Amount]]</f>
        <v>-2870</v>
      </c>
    </row>
    <row r="96" spans="1:12" x14ac:dyDescent="0.45">
      <c r="A96" s="49">
        <v>5</v>
      </c>
      <c r="B96" s="50">
        <v>332</v>
      </c>
      <c r="C96" s="50">
        <v>136</v>
      </c>
      <c r="D96" s="50" t="s">
        <v>148</v>
      </c>
      <c r="E96" s="50" t="s">
        <v>68</v>
      </c>
      <c r="F96" s="50" t="s">
        <v>73</v>
      </c>
      <c r="G96" s="50" t="s">
        <v>320</v>
      </c>
      <c r="H96" s="50" t="s">
        <v>320</v>
      </c>
      <c r="I96" s="50" t="s">
        <v>320</v>
      </c>
      <c r="J96" s="55">
        <v>2870</v>
      </c>
      <c r="K96" s="60">
        <f>IF(OtherAPPYTable[[#This Row],[Entry no.]]&lt;&gt;"",0,"")</f>
        <v>0</v>
      </c>
      <c r="L96" s="60">
        <f>OtherAPPYTable[[#This Row],[Amount]]</f>
        <v>2870</v>
      </c>
    </row>
    <row r="97" spans="1:12" x14ac:dyDescent="0.45">
      <c r="A97" s="49">
        <v>6</v>
      </c>
      <c r="B97" s="50">
        <v>338</v>
      </c>
      <c r="C97" s="50">
        <v>138</v>
      </c>
      <c r="D97" s="50" t="s">
        <v>149</v>
      </c>
      <c r="E97" s="50" t="s">
        <v>66</v>
      </c>
      <c r="F97" s="50" t="s">
        <v>71</v>
      </c>
      <c r="G97" s="50" t="s">
        <v>321</v>
      </c>
      <c r="H97" s="50" t="s">
        <v>321</v>
      </c>
      <c r="I97" s="50" t="s">
        <v>321</v>
      </c>
      <c r="J97" s="55">
        <v>-864.9</v>
      </c>
      <c r="K97" s="60">
        <f>IF(OtherAPPYTable[[#This Row],[Entry no.]]&lt;&gt;"",0,"")</f>
        <v>0</v>
      </c>
      <c r="L97" s="60">
        <f>OtherAPPYTable[[#This Row],[Amount]]</f>
        <v>-864.9</v>
      </c>
    </row>
    <row r="98" spans="1:12" x14ac:dyDescent="0.45">
      <c r="A98" s="49">
        <v>6</v>
      </c>
      <c r="B98" s="50">
        <v>340</v>
      </c>
      <c r="C98" s="50">
        <v>139</v>
      </c>
      <c r="D98" s="50" t="s">
        <v>149</v>
      </c>
      <c r="E98" s="50" t="s">
        <v>66</v>
      </c>
      <c r="F98" s="50" t="s">
        <v>71</v>
      </c>
      <c r="G98" s="50" t="s">
        <v>321</v>
      </c>
      <c r="H98" s="50" t="s">
        <v>321</v>
      </c>
      <c r="I98" s="50" t="s">
        <v>321</v>
      </c>
      <c r="J98" s="55">
        <v>864.9</v>
      </c>
      <c r="K98" s="60">
        <f>IF(OtherAPPYTable[[#This Row],[Entry no.]]&lt;&gt;"",0,"")</f>
        <v>0</v>
      </c>
      <c r="L98" s="60">
        <f>OtherAPPYTable[[#This Row],[Amount]]</f>
        <v>864.9</v>
      </c>
    </row>
    <row r="99" spans="1:12" x14ac:dyDescent="0.45">
      <c r="A99" s="49">
        <v>4</v>
      </c>
      <c r="B99" s="50">
        <v>345</v>
      </c>
      <c r="C99" s="50">
        <v>141</v>
      </c>
      <c r="D99" s="50" t="s">
        <v>150</v>
      </c>
      <c r="E99" s="50" t="s">
        <v>65</v>
      </c>
      <c r="F99" s="50" t="s">
        <v>70</v>
      </c>
      <c r="G99" s="50" t="s">
        <v>322</v>
      </c>
      <c r="H99" s="50" t="s">
        <v>322</v>
      </c>
      <c r="I99" s="50" t="s">
        <v>322</v>
      </c>
      <c r="J99" s="55">
        <v>-961</v>
      </c>
      <c r="K99" s="60">
        <f>IF(OtherAPPYTable[[#This Row],[Entry no.]]&lt;&gt;"",0,"")</f>
        <v>0</v>
      </c>
      <c r="L99" s="60">
        <f>OtherAPPYTable[[#This Row],[Amount]]</f>
        <v>-961</v>
      </c>
    </row>
    <row r="100" spans="1:12" x14ac:dyDescent="0.45">
      <c r="A100" s="49">
        <v>4</v>
      </c>
      <c r="B100" s="50">
        <v>347</v>
      </c>
      <c r="C100" s="50">
        <v>142</v>
      </c>
      <c r="D100" s="50" t="s">
        <v>150</v>
      </c>
      <c r="E100" s="50" t="s">
        <v>65</v>
      </c>
      <c r="F100" s="50" t="s">
        <v>70</v>
      </c>
      <c r="G100" s="50" t="s">
        <v>322</v>
      </c>
      <c r="H100" s="50" t="s">
        <v>322</v>
      </c>
      <c r="I100" s="50" t="s">
        <v>322</v>
      </c>
      <c r="J100" s="55">
        <v>961</v>
      </c>
      <c r="K100" s="60">
        <f>IF(OtherAPPYTable[[#This Row],[Entry no.]]&lt;&gt;"",0,"")</f>
        <v>0</v>
      </c>
      <c r="L100" s="60">
        <f>OtherAPPYTable[[#This Row],[Amount]]</f>
        <v>961</v>
      </c>
    </row>
    <row r="101" spans="1:12" x14ac:dyDescent="0.45">
      <c r="A101" s="49">
        <v>4</v>
      </c>
      <c r="B101" s="50">
        <v>354</v>
      </c>
      <c r="C101" s="50">
        <v>144</v>
      </c>
      <c r="D101" s="50" t="s">
        <v>151</v>
      </c>
      <c r="E101" s="50" t="s">
        <v>67</v>
      </c>
      <c r="F101" s="50" t="s">
        <v>72</v>
      </c>
      <c r="G101" s="50" t="s">
        <v>323</v>
      </c>
      <c r="H101" s="50" t="s">
        <v>323</v>
      </c>
      <c r="I101" s="50" t="s">
        <v>323</v>
      </c>
      <c r="J101" s="55">
        <v>-2061.38</v>
      </c>
      <c r="K101" s="60">
        <f>IF(OtherAPPYTable[[#This Row],[Entry no.]]&lt;&gt;"",0,"")</f>
        <v>0</v>
      </c>
      <c r="L101" s="60">
        <f>OtherAPPYTable[[#This Row],[Amount]]</f>
        <v>-2061.38</v>
      </c>
    </row>
    <row r="102" spans="1:12" x14ac:dyDescent="0.45">
      <c r="A102" s="49">
        <v>4</v>
      </c>
      <c r="B102" s="50">
        <v>356</v>
      </c>
      <c r="C102" s="50">
        <v>145</v>
      </c>
      <c r="D102" s="50" t="s">
        <v>151</v>
      </c>
      <c r="E102" s="50" t="s">
        <v>67</v>
      </c>
      <c r="F102" s="50" t="s">
        <v>72</v>
      </c>
      <c r="G102" s="50" t="s">
        <v>323</v>
      </c>
      <c r="H102" s="50" t="s">
        <v>323</v>
      </c>
      <c r="I102" s="50" t="s">
        <v>323</v>
      </c>
      <c r="J102" s="55">
        <v>2061.38</v>
      </c>
      <c r="K102" s="60">
        <f>IF(OtherAPPYTable[[#This Row],[Entry no.]]&lt;&gt;"",0,"")</f>
        <v>0</v>
      </c>
      <c r="L102" s="60">
        <f>OtherAPPYTable[[#This Row],[Amount]]</f>
        <v>2061.38</v>
      </c>
    </row>
    <row r="103" spans="1:12" x14ac:dyDescent="0.45">
      <c r="A103" s="49">
        <v>3</v>
      </c>
      <c r="B103" s="50">
        <v>360</v>
      </c>
      <c r="C103" s="50">
        <v>147</v>
      </c>
      <c r="D103" s="50" t="s">
        <v>152</v>
      </c>
      <c r="E103" s="50" t="s">
        <v>69</v>
      </c>
      <c r="F103" s="50" t="s">
        <v>74</v>
      </c>
      <c r="G103" s="50" t="s">
        <v>323</v>
      </c>
      <c r="H103" s="50" t="s">
        <v>323</v>
      </c>
      <c r="I103" s="50" t="s">
        <v>323</v>
      </c>
      <c r="J103" s="55">
        <v>-975</v>
      </c>
      <c r="K103" s="60">
        <f>IF(OtherAPPYTable[[#This Row],[Entry no.]]&lt;&gt;"",0,"")</f>
        <v>0</v>
      </c>
      <c r="L103" s="60">
        <f>OtherAPPYTable[[#This Row],[Amount]]</f>
        <v>-975</v>
      </c>
    </row>
    <row r="104" spans="1:12" x14ac:dyDescent="0.45">
      <c r="A104" s="49">
        <v>3</v>
      </c>
      <c r="B104" s="50">
        <v>362</v>
      </c>
      <c r="C104" s="50">
        <v>148</v>
      </c>
      <c r="D104" s="50" t="s">
        <v>152</v>
      </c>
      <c r="E104" s="50" t="s">
        <v>69</v>
      </c>
      <c r="F104" s="50" t="s">
        <v>74</v>
      </c>
      <c r="G104" s="50" t="s">
        <v>323</v>
      </c>
      <c r="H104" s="50" t="s">
        <v>323</v>
      </c>
      <c r="I104" s="50" t="s">
        <v>323</v>
      </c>
      <c r="J104" s="55">
        <v>975</v>
      </c>
      <c r="K104" s="60">
        <f>IF(OtherAPPYTable[[#This Row],[Entry no.]]&lt;&gt;"",0,"")</f>
        <v>0</v>
      </c>
      <c r="L104" s="60">
        <f>OtherAPPYTable[[#This Row],[Amount]]</f>
        <v>975</v>
      </c>
    </row>
    <row r="105" spans="1:12" x14ac:dyDescent="0.45">
      <c r="A105" s="49">
        <v>4</v>
      </c>
      <c r="B105" s="50">
        <v>367</v>
      </c>
      <c r="C105" s="50">
        <v>150</v>
      </c>
      <c r="D105" s="50" t="s">
        <v>153</v>
      </c>
      <c r="E105" s="50" t="s">
        <v>67</v>
      </c>
      <c r="F105" s="50" t="s">
        <v>72</v>
      </c>
      <c r="G105" s="50" t="s">
        <v>324</v>
      </c>
      <c r="H105" s="50" t="s">
        <v>324</v>
      </c>
      <c r="I105" s="50" t="s">
        <v>324</v>
      </c>
      <c r="J105" s="55">
        <v>-9498.75</v>
      </c>
      <c r="K105" s="60">
        <f>IF(OtherAPPYTable[[#This Row],[Entry no.]]&lt;&gt;"",0,"")</f>
        <v>0</v>
      </c>
      <c r="L105" s="60">
        <f>OtherAPPYTable[[#This Row],[Amount]]</f>
        <v>-9498.75</v>
      </c>
    </row>
    <row r="106" spans="1:12" x14ac:dyDescent="0.45">
      <c r="A106" s="49">
        <v>4</v>
      </c>
      <c r="B106" s="50">
        <v>369</v>
      </c>
      <c r="C106" s="50">
        <v>151</v>
      </c>
      <c r="D106" s="50" t="s">
        <v>153</v>
      </c>
      <c r="E106" s="50" t="s">
        <v>67</v>
      </c>
      <c r="F106" s="50" t="s">
        <v>72</v>
      </c>
      <c r="G106" s="50" t="s">
        <v>324</v>
      </c>
      <c r="H106" s="50" t="s">
        <v>324</v>
      </c>
      <c r="I106" s="50" t="s">
        <v>324</v>
      </c>
      <c r="J106" s="55">
        <v>9498.75</v>
      </c>
      <c r="K106" s="60">
        <f>IF(OtherAPPYTable[[#This Row],[Entry no.]]&lt;&gt;"",0,"")</f>
        <v>0</v>
      </c>
      <c r="L106" s="60">
        <f>OtherAPPYTable[[#This Row],[Amount]]</f>
        <v>9498.75</v>
      </c>
    </row>
    <row r="107" spans="1:12" x14ac:dyDescent="0.45">
      <c r="A107" s="49">
        <v>4</v>
      </c>
      <c r="B107" s="50">
        <v>374</v>
      </c>
      <c r="C107" s="50">
        <v>153</v>
      </c>
      <c r="D107" s="50" t="s">
        <v>154</v>
      </c>
      <c r="E107" s="50" t="s">
        <v>65</v>
      </c>
      <c r="F107" s="50" t="s">
        <v>70</v>
      </c>
      <c r="G107" s="50" t="s">
        <v>325</v>
      </c>
      <c r="H107" s="50" t="s">
        <v>325</v>
      </c>
      <c r="I107" s="50" t="s">
        <v>325</v>
      </c>
      <c r="J107" s="55">
        <v>-1096.8800000000001</v>
      </c>
      <c r="K107" s="60">
        <f>IF(OtherAPPYTable[[#This Row],[Entry no.]]&lt;&gt;"",0,"")</f>
        <v>0</v>
      </c>
      <c r="L107" s="60">
        <f>OtherAPPYTable[[#This Row],[Amount]]</f>
        <v>-1096.8800000000001</v>
      </c>
    </row>
    <row r="108" spans="1:12" x14ac:dyDescent="0.45">
      <c r="A108" s="49">
        <v>4</v>
      </c>
      <c r="B108" s="50">
        <v>376</v>
      </c>
      <c r="C108" s="50">
        <v>154</v>
      </c>
      <c r="D108" s="50" t="s">
        <v>154</v>
      </c>
      <c r="E108" s="50" t="s">
        <v>65</v>
      </c>
      <c r="F108" s="50" t="s">
        <v>70</v>
      </c>
      <c r="G108" s="50" t="s">
        <v>325</v>
      </c>
      <c r="H108" s="50" t="s">
        <v>325</v>
      </c>
      <c r="I108" s="50" t="s">
        <v>325</v>
      </c>
      <c r="J108" s="55">
        <v>1096.8800000000001</v>
      </c>
      <c r="K108" s="60">
        <f>IF(OtherAPPYTable[[#This Row],[Entry no.]]&lt;&gt;"",0,"")</f>
        <v>0</v>
      </c>
      <c r="L108" s="60">
        <f>OtherAPPYTable[[#This Row],[Amount]]</f>
        <v>1096.8800000000001</v>
      </c>
    </row>
    <row r="109" spans="1:12" x14ac:dyDescent="0.45">
      <c r="A109" s="49">
        <v>6</v>
      </c>
      <c r="B109" s="50">
        <v>382</v>
      </c>
      <c r="C109" s="50">
        <v>156</v>
      </c>
      <c r="D109" s="50" t="s">
        <v>155</v>
      </c>
      <c r="E109" s="50" t="s">
        <v>66</v>
      </c>
      <c r="F109" s="50" t="s">
        <v>71</v>
      </c>
      <c r="G109" s="50" t="s">
        <v>326</v>
      </c>
      <c r="H109" s="50" t="s">
        <v>326</v>
      </c>
      <c r="I109" s="50" t="s">
        <v>326</v>
      </c>
      <c r="J109" s="55">
        <v>-361.4</v>
      </c>
      <c r="K109" s="60">
        <f>IF(OtherAPPYTable[[#This Row],[Entry no.]]&lt;&gt;"",0,"")</f>
        <v>0</v>
      </c>
      <c r="L109" s="60">
        <f>OtherAPPYTable[[#This Row],[Amount]]</f>
        <v>-361.4</v>
      </c>
    </row>
    <row r="110" spans="1:12" x14ac:dyDescent="0.45">
      <c r="A110" s="49">
        <v>6</v>
      </c>
      <c r="B110" s="50">
        <v>384</v>
      </c>
      <c r="C110" s="50">
        <v>157</v>
      </c>
      <c r="D110" s="50" t="s">
        <v>155</v>
      </c>
      <c r="E110" s="50" t="s">
        <v>66</v>
      </c>
      <c r="F110" s="50" t="s">
        <v>71</v>
      </c>
      <c r="G110" s="50" t="s">
        <v>326</v>
      </c>
      <c r="H110" s="50" t="s">
        <v>326</v>
      </c>
      <c r="I110" s="50" t="s">
        <v>326</v>
      </c>
      <c r="J110" s="55">
        <v>361.4</v>
      </c>
      <c r="K110" s="60">
        <f>IF(OtherAPPYTable[[#This Row],[Entry no.]]&lt;&gt;"",0,"")</f>
        <v>0</v>
      </c>
      <c r="L110" s="60">
        <f>OtherAPPYTable[[#This Row],[Amount]]</f>
        <v>361.4</v>
      </c>
    </row>
    <row r="111" spans="1:12" x14ac:dyDescent="0.45">
      <c r="A111" s="49">
        <v>5</v>
      </c>
      <c r="B111" s="50">
        <v>389</v>
      </c>
      <c r="C111" s="50">
        <v>159</v>
      </c>
      <c r="D111" s="50" t="s">
        <v>156</v>
      </c>
      <c r="E111" s="50" t="s">
        <v>68</v>
      </c>
      <c r="F111" s="50" t="s">
        <v>73</v>
      </c>
      <c r="G111" s="50" t="s">
        <v>326</v>
      </c>
      <c r="H111" s="50" t="s">
        <v>326</v>
      </c>
      <c r="I111" s="50" t="s">
        <v>326</v>
      </c>
      <c r="J111" s="55">
        <v>-8840</v>
      </c>
      <c r="K111" s="60">
        <f>IF(OtherAPPYTable[[#This Row],[Entry no.]]&lt;&gt;"",0,"")</f>
        <v>0</v>
      </c>
      <c r="L111" s="60">
        <f>OtherAPPYTable[[#This Row],[Amount]]</f>
        <v>-8840</v>
      </c>
    </row>
    <row r="112" spans="1:12" x14ac:dyDescent="0.45">
      <c r="A112" s="49">
        <v>5</v>
      </c>
      <c r="B112" s="50">
        <v>391</v>
      </c>
      <c r="C112" s="50">
        <v>160</v>
      </c>
      <c r="D112" s="50" t="s">
        <v>156</v>
      </c>
      <c r="E112" s="50" t="s">
        <v>68</v>
      </c>
      <c r="F112" s="50" t="s">
        <v>73</v>
      </c>
      <c r="G112" s="50" t="s">
        <v>326</v>
      </c>
      <c r="H112" s="50" t="s">
        <v>326</v>
      </c>
      <c r="I112" s="50" t="s">
        <v>326</v>
      </c>
      <c r="J112" s="55">
        <v>8840</v>
      </c>
      <c r="K112" s="60">
        <f>IF(OtherAPPYTable[[#This Row],[Entry no.]]&lt;&gt;"",0,"")</f>
        <v>0</v>
      </c>
      <c r="L112" s="60">
        <f>OtherAPPYTable[[#This Row],[Amount]]</f>
        <v>8840</v>
      </c>
    </row>
    <row r="113" spans="1:12" x14ac:dyDescent="0.45">
      <c r="A113" s="49">
        <v>5</v>
      </c>
      <c r="B113" s="50">
        <v>396</v>
      </c>
      <c r="C113" s="50">
        <v>162</v>
      </c>
      <c r="D113" s="50" t="s">
        <v>157</v>
      </c>
      <c r="E113" s="50" t="s">
        <v>68</v>
      </c>
      <c r="F113" s="50" t="s">
        <v>73</v>
      </c>
      <c r="G113" s="50" t="s">
        <v>327</v>
      </c>
      <c r="H113" s="50" t="s">
        <v>327</v>
      </c>
      <c r="I113" s="50" t="s">
        <v>327</v>
      </c>
      <c r="J113" s="55">
        <v>-731.25</v>
      </c>
      <c r="K113" s="60">
        <f>IF(OtherAPPYTable[[#This Row],[Entry no.]]&lt;&gt;"",0,"")</f>
        <v>0</v>
      </c>
      <c r="L113" s="60">
        <f>OtherAPPYTable[[#This Row],[Amount]]</f>
        <v>-731.25</v>
      </c>
    </row>
    <row r="114" spans="1:12" x14ac:dyDescent="0.45">
      <c r="A114" s="49">
        <v>5</v>
      </c>
      <c r="B114" s="50">
        <v>398</v>
      </c>
      <c r="C114" s="50">
        <v>163</v>
      </c>
      <c r="D114" s="50" t="s">
        <v>157</v>
      </c>
      <c r="E114" s="50" t="s">
        <v>68</v>
      </c>
      <c r="F114" s="50" t="s">
        <v>73</v>
      </c>
      <c r="G114" s="50" t="s">
        <v>327</v>
      </c>
      <c r="H114" s="50" t="s">
        <v>327</v>
      </c>
      <c r="I114" s="50" t="s">
        <v>327</v>
      </c>
      <c r="J114" s="55">
        <v>731.25</v>
      </c>
      <c r="K114" s="60">
        <f>IF(OtherAPPYTable[[#This Row],[Entry no.]]&lt;&gt;"",0,"")</f>
        <v>0</v>
      </c>
      <c r="L114" s="60">
        <f>OtherAPPYTable[[#This Row],[Amount]]</f>
        <v>731.25</v>
      </c>
    </row>
    <row r="115" spans="1:12" x14ac:dyDescent="0.45">
      <c r="A115" s="49">
        <v>6</v>
      </c>
      <c r="B115" s="50">
        <v>404</v>
      </c>
      <c r="C115" s="50">
        <v>165</v>
      </c>
      <c r="D115" s="50" t="s">
        <v>158</v>
      </c>
      <c r="E115" s="50" t="s">
        <v>66</v>
      </c>
      <c r="F115" s="50" t="s">
        <v>71</v>
      </c>
      <c r="G115" s="50" t="s">
        <v>327</v>
      </c>
      <c r="H115" s="50" t="s">
        <v>327</v>
      </c>
      <c r="I115" s="50" t="s">
        <v>327</v>
      </c>
      <c r="J115" s="55">
        <v>-672.7</v>
      </c>
      <c r="K115" s="60">
        <f>IF(OtherAPPYTable[[#This Row],[Entry no.]]&lt;&gt;"",0,"")</f>
        <v>0</v>
      </c>
      <c r="L115" s="60">
        <f>OtherAPPYTable[[#This Row],[Amount]]</f>
        <v>-672.7</v>
      </c>
    </row>
    <row r="116" spans="1:12" x14ac:dyDescent="0.45">
      <c r="A116" s="49">
        <v>6</v>
      </c>
      <c r="B116" s="50">
        <v>406</v>
      </c>
      <c r="C116" s="50">
        <v>166</v>
      </c>
      <c r="D116" s="50" t="s">
        <v>158</v>
      </c>
      <c r="E116" s="50" t="s">
        <v>66</v>
      </c>
      <c r="F116" s="50" t="s">
        <v>71</v>
      </c>
      <c r="G116" s="50" t="s">
        <v>327</v>
      </c>
      <c r="H116" s="50" t="s">
        <v>327</v>
      </c>
      <c r="I116" s="50" t="s">
        <v>327</v>
      </c>
      <c r="J116" s="55">
        <v>672.7</v>
      </c>
      <c r="K116" s="60">
        <f>IF(OtherAPPYTable[[#This Row],[Entry no.]]&lt;&gt;"",0,"")</f>
        <v>0</v>
      </c>
      <c r="L116" s="60">
        <f>OtherAPPYTable[[#This Row],[Amount]]</f>
        <v>672.7</v>
      </c>
    </row>
    <row r="117" spans="1:12" x14ac:dyDescent="0.45">
      <c r="A117" s="49">
        <v>6</v>
      </c>
      <c r="B117" s="50">
        <v>412</v>
      </c>
      <c r="C117" s="50">
        <v>168</v>
      </c>
      <c r="D117" s="50" t="s">
        <v>159</v>
      </c>
      <c r="E117" s="50" t="s">
        <v>66</v>
      </c>
      <c r="F117" s="50" t="s">
        <v>71</v>
      </c>
      <c r="G117" s="50" t="s">
        <v>328</v>
      </c>
      <c r="H117" s="50" t="s">
        <v>328</v>
      </c>
      <c r="I117" s="50" t="s">
        <v>328</v>
      </c>
      <c r="J117" s="55">
        <v>-1975.5</v>
      </c>
      <c r="K117" s="60">
        <f>IF(OtherAPPYTable[[#This Row],[Entry no.]]&lt;&gt;"",0,"")</f>
        <v>0</v>
      </c>
      <c r="L117" s="60">
        <f>OtherAPPYTable[[#This Row],[Amount]]</f>
        <v>-1975.5</v>
      </c>
    </row>
    <row r="118" spans="1:12" x14ac:dyDescent="0.45">
      <c r="A118" s="49">
        <v>6</v>
      </c>
      <c r="B118" s="50">
        <v>414</v>
      </c>
      <c r="C118" s="50">
        <v>169</v>
      </c>
      <c r="D118" s="50" t="s">
        <v>159</v>
      </c>
      <c r="E118" s="50" t="s">
        <v>66</v>
      </c>
      <c r="F118" s="50" t="s">
        <v>71</v>
      </c>
      <c r="G118" s="50" t="s">
        <v>328</v>
      </c>
      <c r="H118" s="50" t="s">
        <v>328</v>
      </c>
      <c r="I118" s="50" t="s">
        <v>328</v>
      </c>
      <c r="J118" s="55">
        <v>1975.5</v>
      </c>
      <c r="K118" s="60">
        <f>IF(OtherAPPYTable[[#This Row],[Entry no.]]&lt;&gt;"",0,"")</f>
        <v>0</v>
      </c>
      <c r="L118" s="60">
        <f>OtherAPPYTable[[#This Row],[Amount]]</f>
        <v>1975.5</v>
      </c>
    </row>
    <row r="119" spans="1:12" x14ac:dyDescent="0.45">
      <c r="A119" s="49">
        <v>4</v>
      </c>
      <c r="B119" s="50">
        <v>421</v>
      </c>
      <c r="C119" s="50">
        <v>171</v>
      </c>
      <c r="D119" s="50" t="s">
        <v>160</v>
      </c>
      <c r="E119" s="50" t="s">
        <v>65</v>
      </c>
      <c r="F119" s="50" t="s">
        <v>70</v>
      </c>
      <c r="G119" s="50" t="s">
        <v>329</v>
      </c>
      <c r="H119" s="50" t="s">
        <v>329</v>
      </c>
      <c r="I119" s="50" t="s">
        <v>329</v>
      </c>
      <c r="J119" s="55">
        <v>-1330.13</v>
      </c>
      <c r="K119" s="60">
        <f>IF(OtherAPPYTable[[#This Row],[Entry no.]]&lt;&gt;"",0,"")</f>
        <v>0</v>
      </c>
      <c r="L119" s="60">
        <f>OtherAPPYTable[[#This Row],[Amount]]</f>
        <v>-1330.13</v>
      </c>
    </row>
    <row r="120" spans="1:12" x14ac:dyDescent="0.45">
      <c r="A120" s="49">
        <v>4</v>
      </c>
      <c r="B120" s="50">
        <v>423</v>
      </c>
      <c r="C120" s="50">
        <v>172</v>
      </c>
      <c r="D120" s="50" t="s">
        <v>160</v>
      </c>
      <c r="E120" s="50" t="s">
        <v>65</v>
      </c>
      <c r="F120" s="50" t="s">
        <v>70</v>
      </c>
      <c r="G120" s="50" t="s">
        <v>329</v>
      </c>
      <c r="H120" s="50" t="s">
        <v>329</v>
      </c>
      <c r="I120" s="50" t="s">
        <v>329</v>
      </c>
      <c r="J120" s="55">
        <v>1330.13</v>
      </c>
      <c r="K120" s="60">
        <f>IF(OtherAPPYTable[[#This Row],[Entry no.]]&lt;&gt;"",0,"")</f>
        <v>0</v>
      </c>
      <c r="L120" s="60">
        <f>OtherAPPYTable[[#This Row],[Amount]]</f>
        <v>1330.13</v>
      </c>
    </row>
    <row r="121" spans="1:12" x14ac:dyDescent="0.45">
      <c r="A121" s="49">
        <v>5</v>
      </c>
      <c r="B121" s="50">
        <v>428</v>
      </c>
      <c r="C121" s="50">
        <v>174</v>
      </c>
      <c r="D121" s="50" t="s">
        <v>161</v>
      </c>
      <c r="E121" s="50" t="s">
        <v>68</v>
      </c>
      <c r="F121" s="50" t="s">
        <v>73</v>
      </c>
      <c r="G121" s="50" t="s">
        <v>329</v>
      </c>
      <c r="H121" s="50" t="s">
        <v>329</v>
      </c>
      <c r="I121" s="50" t="s">
        <v>329</v>
      </c>
      <c r="J121" s="55">
        <v>-2460</v>
      </c>
      <c r="K121" s="60">
        <f>IF(OtherAPPYTable[[#This Row],[Entry no.]]&lt;&gt;"",0,"")</f>
        <v>0</v>
      </c>
      <c r="L121" s="60">
        <f>OtherAPPYTable[[#This Row],[Amount]]</f>
        <v>-2460</v>
      </c>
    </row>
    <row r="122" spans="1:12" x14ac:dyDescent="0.45">
      <c r="A122" s="49">
        <v>5</v>
      </c>
      <c r="B122" s="50">
        <v>430</v>
      </c>
      <c r="C122" s="50">
        <v>175</v>
      </c>
      <c r="D122" s="50" t="s">
        <v>161</v>
      </c>
      <c r="E122" s="50" t="s">
        <v>68</v>
      </c>
      <c r="F122" s="50" t="s">
        <v>73</v>
      </c>
      <c r="G122" s="50" t="s">
        <v>329</v>
      </c>
      <c r="H122" s="50" t="s">
        <v>329</v>
      </c>
      <c r="I122" s="50" t="s">
        <v>329</v>
      </c>
      <c r="J122" s="55">
        <v>2460</v>
      </c>
      <c r="K122" s="60">
        <f>IF(OtherAPPYTable[[#This Row],[Entry no.]]&lt;&gt;"",0,"")</f>
        <v>0</v>
      </c>
      <c r="L122" s="60">
        <f>OtherAPPYTable[[#This Row],[Amount]]</f>
        <v>2460</v>
      </c>
    </row>
    <row r="123" spans="1:12" x14ac:dyDescent="0.45">
      <c r="A123" s="49">
        <v>6</v>
      </c>
      <c r="B123" s="50">
        <v>436</v>
      </c>
      <c r="C123" s="50">
        <v>177</v>
      </c>
      <c r="D123" s="50" t="s">
        <v>162</v>
      </c>
      <c r="E123" s="50" t="s">
        <v>66</v>
      </c>
      <c r="F123" s="50" t="s">
        <v>71</v>
      </c>
      <c r="G123" s="50" t="s">
        <v>330</v>
      </c>
      <c r="H123" s="50" t="s">
        <v>330</v>
      </c>
      <c r="I123" s="50" t="s">
        <v>330</v>
      </c>
      <c r="J123" s="55">
        <v>-961</v>
      </c>
      <c r="K123" s="60">
        <f>IF(OtherAPPYTable[[#This Row],[Entry no.]]&lt;&gt;"",0,"")</f>
        <v>0</v>
      </c>
      <c r="L123" s="60">
        <f>OtherAPPYTable[[#This Row],[Amount]]</f>
        <v>-961</v>
      </c>
    </row>
    <row r="124" spans="1:12" x14ac:dyDescent="0.45">
      <c r="A124" s="49">
        <v>6</v>
      </c>
      <c r="B124" s="50">
        <v>438</v>
      </c>
      <c r="C124" s="50">
        <v>178</v>
      </c>
      <c r="D124" s="50" t="s">
        <v>162</v>
      </c>
      <c r="E124" s="50" t="s">
        <v>66</v>
      </c>
      <c r="F124" s="50" t="s">
        <v>71</v>
      </c>
      <c r="G124" s="50" t="s">
        <v>330</v>
      </c>
      <c r="H124" s="50" t="s">
        <v>330</v>
      </c>
      <c r="I124" s="50" t="s">
        <v>330</v>
      </c>
      <c r="J124" s="55">
        <v>961</v>
      </c>
      <c r="K124" s="60">
        <f>IF(OtherAPPYTable[[#This Row],[Entry no.]]&lt;&gt;"",0,"")</f>
        <v>0</v>
      </c>
      <c r="L124" s="60">
        <f>OtherAPPYTable[[#This Row],[Amount]]</f>
        <v>961</v>
      </c>
    </row>
    <row r="125" spans="1:12" x14ac:dyDescent="0.45">
      <c r="A125" s="49">
        <v>4</v>
      </c>
      <c r="B125" s="50">
        <v>445</v>
      </c>
      <c r="C125" s="50">
        <v>180</v>
      </c>
      <c r="D125" s="50" t="s">
        <v>163</v>
      </c>
      <c r="E125" s="50" t="s">
        <v>67</v>
      </c>
      <c r="F125" s="50" t="s">
        <v>72</v>
      </c>
      <c r="G125" s="50" t="s">
        <v>331</v>
      </c>
      <c r="H125" s="50" t="s">
        <v>331</v>
      </c>
      <c r="I125" s="50" t="s">
        <v>331</v>
      </c>
      <c r="J125" s="55">
        <v>-1941.25</v>
      </c>
      <c r="K125" s="60">
        <f>IF(OtherAPPYTable[[#This Row],[Entry no.]]&lt;&gt;"",0,"")</f>
        <v>0</v>
      </c>
      <c r="L125" s="60">
        <f>OtherAPPYTable[[#This Row],[Amount]]</f>
        <v>-1941.25</v>
      </c>
    </row>
    <row r="126" spans="1:12" x14ac:dyDescent="0.45">
      <c r="A126" s="49">
        <v>4</v>
      </c>
      <c r="B126" s="50">
        <v>447</v>
      </c>
      <c r="C126" s="50">
        <v>181</v>
      </c>
      <c r="D126" s="50" t="s">
        <v>163</v>
      </c>
      <c r="E126" s="50" t="s">
        <v>67</v>
      </c>
      <c r="F126" s="50" t="s">
        <v>72</v>
      </c>
      <c r="G126" s="50" t="s">
        <v>331</v>
      </c>
      <c r="H126" s="50" t="s">
        <v>331</v>
      </c>
      <c r="I126" s="50" t="s">
        <v>331</v>
      </c>
      <c r="J126" s="55">
        <v>1941.25</v>
      </c>
      <c r="K126" s="60">
        <f>IF(OtherAPPYTable[[#This Row],[Entry no.]]&lt;&gt;"",0,"")</f>
        <v>0</v>
      </c>
      <c r="L126" s="60">
        <f>OtherAPPYTable[[#This Row],[Amount]]</f>
        <v>1941.25</v>
      </c>
    </row>
    <row r="127" spans="1:12" x14ac:dyDescent="0.45">
      <c r="A127" s="49">
        <v>4</v>
      </c>
      <c r="B127" s="50">
        <v>452</v>
      </c>
      <c r="C127" s="50">
        <v>183</v>
      </c>
      <c r="D127" s="50" t="s">
        <v>164</v>
      </c>
      <c r="E127" s="50" t="s">
        <v>65</v>
      </c>
      <c r="F127" s="50" t="s">
        <v>70</v>
      </c>
      <c r="G127" s="50" t="s">
        <v>331</v>
      </c>
      <c r="H127" s="50" t="s">
        <v>331</v>
      </c>
      <c r="I127" s="50" t="s">
        <v>331</v>
      </c>
      <c r="J127" s="55">
        <v>-1081.1300000000001</v>
      </c>
      <c r="K127" s="60">
        <f>IF(OtherAPPYTable[[#This Row],[Entry no.]]&lt;&gt;"",0,"")</f>
        <v>0</v>
      </c>
      <c r="L127" s="60">
        <f>OtherAPPYTable[[#This Row],[Amount]]</f>
        <v>-1081.1300000000001</v>
      </c>
    </row>
    <row r="128" spans="1:12" x14ac:dyDescent="0.45">
      <c r="A128" s="49">
        <v>4</v>
      </c>
      <c r="B128" s="50">
        <v>454</v>
      </c>
      <c r="C128" s="50">
        <v>184</v>
      </c>
      <c r="D128" s="50" t="s">
        <v>164</v>
      </c>
      <c r="E128" s="50" t="s">
        <v>65</v>
      </c>
      <c r="F128" s="50" t="s">
        <v>70</v>
      </c>
      <c r="G128" s="50" t="s">
        <v>331</v>
      </c>
      <c r="H128" s="50" t="s">
        <v>331</v>
      </c>
      <c r="I128" s="50" t="s">
        <v>331</v>
      </c>
      <c r="J128" s="55">
        <v>1081.1300000000001</v>
      </c>
      <c r="K128" s="60">
        <f>IF(OtherAPPYTable[[#This Row],[Entry no.]]&lt;&gt;"",0,"")</f>
        <v>0</v>
      </c>
      <c r="L128" s="60">
        <f>OtherAPPYTable[[#This Row],[Amount]]</f>
        <v>1081.1300000000001</v>
      </c>
    </row>
    <row r="129" spans="1:12" x14ac:dyDescent="0.45">
      <c r="A129" s="49">
        <v>3</v>
      </c>
      <c r="B129" s="50">
        <v>458</v>
      </c>
      <c r="C129" s="50">
        <v>186</v>
      </c>
      <c r="D129" s="50" t="s">
        <v>165</v>
      </c>
      <c r="E129" s="50" t="s">
        <v>69</v>
      </c>
      <c r="F129" s="50" t="s">
        <v>74</v>
      </c>
      <c r="G129" s="50" t="s">
        <v>332</v>
      </c>
      <c r="H129" s="50" t="s">
        <v>332</v>
      </c>
      <c r="I129" s="50" t="s">
        <v>332</v>
      </c>
      <c r="J129" s="55">
        <v>-1072.5</v>
      </c>
      <c r="K129" s="60">
        <f>IF(OtherAPPYTable[[#This Row],[Entry no.]]&lt;&gt;"",0,"")</f>
        <v>0</v>
      </c>
      <c r="L129" s="60">
        <f>OtherAPPYTable[[#This Row],[Amount]]</f>
        <v>-1072.5</v>
      </c>
    </row>
    <row r="130" spans="1:12" x14ac:dyDescent="0.45">
      <c r="A130" s="49">
        <v>3</v>
      </c>
      <c r="B130" s="50">
        <v>460</v>
      </c>
      <c r="C130" s="50">
        <v>187</v>
      </c>
      <c r="D130" s="50" t="s">
        <v>165</v>
      </c>
      <c r="E130" s="50" t="s">
        <v>69</v>
      </c>
      <c r="F130" s="50" t="s">
        <v>74</v>
      </c>
      <c r="G130" s="50" t="s">
        <v>332</v>
      </c>
      <c r="H130" s="50" t="s">
        <v>332</v>
      </c>
      <c r="I130" s="50" t="s">
        <v>332</v>
      </c>
      <c r="J130" s="55">
        <v>1072.5</v>
      </c>
      <c r="K130" s="60">
        <f>IF(OtherAPPYTable[[#This Row],[Entry no.]]&lt;&gt;"",0,"")</f>
        <v>0</v>
      </c>
      <c r="L130" s="60">
        <f>OtherAPPYTable[[#This Row],[Amount]]</f>
        <v>1072.5</v>
      </c>
    </row>
    <row r="131" spans="1:12" x14ac:dyDescent="0.45">
      <c r="A131" s="49">
        <v>4</v>
      </c>
      <c r="B131" s="50">
        <v>465</v>
      </c>
      <c r="C131" s="50">
        <v>189</v>
      </c>
      <c r="D131" s="50" t="s">
        <v>166</v>
      </c>
      <c r="E131" s="50" t="s">
        <v>67</v>
      </c>
      <c r="F131" s="50" t="s">
        <v>72</v>
      </c>
      <c r="G131" s="50" t="s">
        <v>333</v>
      </c>
      <c r="H131" s="50" t="s">
        <v>333</v>
      </c>
      <c r="I131" s="50" t="s">
        <v>333</v>
      </c>
      <c r="J131" s="55">
        <v>-11398.5</v>
      </c>
      <c r="K131" s="60">
        <f>IF(OtherAPPYTable[[#This Row],[Entry no.]]&lt;&gt;"",0,"")</f>
        <v>0</v>
      </c>
      <c r="L131" s="60">
        <f>OtherAPPYTable[[#This Row],[Amount]]</f>
        <v>-11398.5</v>
      </c>
    </row>
    <row r="132" spans="1:12" x14ac:dyDescent="0.45">
      <c r="A132" s="49">
        <v>4</v>
      </c>
      <c r="B132" s="50">
        <v>467</v>
      </c>
      <c r="C132" s="50">
        <v>190</v>
      </c>
      <c r="D132" s="50" t="s">
        <v>166</v>
      </c>
      <c r="E132" s="50" t="s">
        <v>67</v>
      </c>
      <c r="F132" s="50" t="s">
        <v>72</v>
      </c>
      <c r="G132" s="50" t="s">
        <v>333</v>
      </c>
      <c r="H132" s="50" t="s">
        <v>333</v>
      </c>
      <c r="I132" s="50" t="s">
        <v>333</v>
      </c>
      <c r="J132" s="55">
        <v>11398.5</v>
      </c>
      <c r="K132" s="60">
        <f>IF(OtherAPPYTable[[#This Row],[Entry no.]]&lt;&gt;"",0,"")</f>
        <v>0</v>
      </c>
      <c r="L132" s="60">
        <f>OtherAPPYTable[[#This Row],[Amount]]</f>
        <v>11398.5</v>
      </c>
    </row>
    <row r="133" spans="1:12" x14ac:dyDescent="0.45">
      <c r="A133" s="49">
        <v>6</v>
      </c>
      <c r="B133" s="50">
        <v>473</v>
      </c>
      <c r="C133" s="50">
        <v>192</v>
      </c>
      <c r="D133" s="50" t="s">
        <v>167</v>
      </c>
      <c r="E133" s="50" t="s">
        <v>66</v>
      </c>
      <c r="F133" s="50" t="s">
        <v>71</v>
      </c>
      <c r="G133" s="50" t="s">
        <v>334</v>
      </c>
      <c r="H133" s="50" t="s">
        <v>334</v>
      </c>
      <c r="I133" s="50" t="s">
        <v>334</v>
      </c>
      <c r="J133" s="55">
        <v>-361.4</v>
      </c>
      <c r="K133" s="60">
        <f>IF(OtherAPPYTable[[#This Row],[Entry no.]]&lt;&gt;"",0,"")</f>
        <v>0</v>
      </c>
      <c r="L133" s="60">
        <f>OtherAPPYTable[[#This Row],[Amount]]</f>
        <v>-361.4</v>
      </c>
    </row>
    <row r="134" spans="1:12" x14ac:dyDescent="0.45">
      <c r="A134" s="49">
        <v>6</v>
      </c>
      <c r="B134" s="50">
        <v>475</v>
      </c>
      <c r="C134" s="50">
        <v>193</v>
      </c>
      <c r="D134" s="50" t="s">
        <v>167</v>
      </c>
      <c r="E134" s="50" t="s">
        <v>66</v>
      </c>
      <c r="F134" s="50" t="s">
        <v>71</v>
      </c>
      <c r="G134" s="50" t="s">
        <v>334</v>
      </c>
      <c r="H134" s="50" t="s">
        <v>334</v>
      </c>
      <c r="I134" s="50" t="s">
        <v>334</v>
      </c>
      <c r="J134" s="55">
        <v>361.4</v>
      </c>
      <c r="K134" s="60">
        <f>IF(OtherAPPYTable[[#This Row],[Entry no.]]&lt;&gt;"",0,"")</f>
        <v>0</v>
      </c>
      <c r="L134" s="60">
        <f>OtherAPPYTable[[#This Row],[Amount]]</f>
        <v>361.4</v>
      </c>
    </row>
    <row r="135" spans="1:12" x14ac:dyDescent="0.45">
      <c r="A135" s="49">
        <v>4</v>
      </c>
      <c r="B135" s="50">
        <v>480</v>
      </c>
      <c r="C135" s="50">
        <v>195</v>
      </c>
      <c r="D135" s="50" t="s">
        <v>168</v>
      </c>
      <c r="E135" s="50" t="s">
        <v>65</v>
      </c>
      <c r="F135" s="50" t="s">
        <v>70</v>
      </c>
      <c r="G135" s="50" t="s">
        <v>334</v>
      </c>
      <c r="H135" s="50" t="s">
        <v>334</v>
      </c>
      <c r="I135" s="50" t="s">
        <v>334</v>
      </c>
      <c r="J135" s="55">
        <v>-1096.8800000000001</v>
      </c>
      <c r="K135" s="60">
        <f>IF(OtherAPPYTable[[#This Row],[Entry no.]]&lt;&gt;"",0,"")</f>
        <v>0</v>
      </c>
      <c r="L135" s="60">
        <f>OtherAPPYTable[[#This Row],[Amount]]</f>
        <v>-1096.8800000000001</v>
      </c>
    </row>
    <row r="136" spans="1:12" x14ac:dyDescent="0.45">
      <c r="A136" s="49">
        <v>4</v>
      </c>
      <c r="B136" s="50">
        <v>482</v>
      </c>
      <c r="C136" s="50">
        <v>196</v>
      </c>
      <c r="D136" s="50" t="s">
        <v>168</v>
      </c>
      <c r="E136" s="50" t="s">
        <v>65</v>
      </c>
      <c r="F136" s="50" t="s">
        <v>70</v>
      </c>
      <c r="G136" s="50" t="s">
        <v>334</v>
      </c>
      <c r="H136" s="50" t="s">
        <v>334</v>
      </c>
      <c r="I136" s="50" t="s">
        <v>334</v>
      </c>
      <c r="J136" s="55">
        <v>1096.8800000000001</v>
      </c>
      <c r="K136" s="60">
        <f>IF(OtherAPPYTable[[#This Row],[Entry no.]]&lt;&gt;"",0,"")</f>
        <v>0</v>
      </c>
      <c r="L136" s="60">
        <f>OtherAPPYTable[[#This Row],[Amount]]</f>
        <v>1096.8800000000001</v>
      </c>
    </row>
    <row r="137" spans="1:12" x14ac:dyDescent="0.45">
      <c r="A137" s="49">
        <v>5</v>
      </c>
      <c r="B137" s="50">
        <v>487</v>
      </c>
      <c r="C137" s="50">
        <v>198</v>
      </c>
      <c r="D137" s="50" t="s">
        <v>169</v>
      </c>
      <c r="E137" s="50" t="s">
        <v>68</v>
      </c>
      <c r="F137" s="50" t="s">
        <v>73</v>
      </c>
      <c r="G137" s="50" t="s">
        <v>334</v>
      </c>
      <c r="H137" s="50" t="s">
        <v>334</v>
      </c>
      <c r="I137" s="50" t="s">
        <v>334</v>
      </c>
      <c r="J137" s="55">
        <v>-8840</v>
      </c>
      <c r="K137" s="60">
        <f>IF(OtherAPPYTable[[#This Row],[Entry no.]]&lt;&gt;"",0,"")</f>
        <v>0</v>
      </c>
      <c r="L137" s="60">
        <f>OtherAPPYTable[[#This Row],[Amount]]</f>
        <v>-8840</v>
      </c>
    </row>
    <row r="138" spans="1:12" x14ac:dyDescent="0.45">
      <c r="A138" s="49">
        <v>5</v>
      </c>
      <c r="B138" s="50">
        <v>489</v>
      </c>
      <c r="C138" s="50">
        <v>199</v>
      </c>
      <c r="D138" s="50" t="s">
        <v>169</v>
      </c>
      <c r="E138" s="50" t="s">
        <v>68</v>
      </c>
      <c r="F138" s="50" t="s">
        <v>73</v>
      </c>
      <c r="G138" s="50" t="s">
        <v>334</v>
      </c>
      <c r="H138" s="50" t="s">
        <v>334</v>
      </c>
      <c r="I138" s="50" t="s">
        <v>334</v>
      </c>
      <c r="J138" s="55">
        <v>8840</v>
      </c>
      <c r="K138" s="60">
        <f>IF(OtherAPPYTable[[#This Row],[Entry no.]]&lt;&gt;"",0,"")</f>
        <v>0</v>
      </c>
      <c r="L138" s="60">
        <f>OtherAPPYTable[[#This Row],[Amount]]</f>
        <v>8840</v>
      </c>
    </row>
    <row r="139" spans="1:12" x14ac:dyDescent="0.45">
      <c r="A139" s="49">
        <v>5</v>
      </c>
      <c r="B139" s="50">
        <v>494</v>
      </c>
      <c r="C139" s="50">
        <v>201</v>
      </c>
      <c r="D139" s="50" t="s">
        <v>170</v>
      </c>
      <c r="E139" s="50" t="s">
        <v>68</v>
      </c>
      <c r="F139" s="50" t="s">
        <v>73</v>
      </c>
      <c r="G139" s="50" t="s">
        <v>335</v>
      </c>
      <c r="H139" s="50" t="s">
        <v>335</v>
      </c>
      <c r="I139" s="50" t="s">
        <v>335</v>
      </c>
      <c r="J139" s="55">
        <v>-731.25</v>
      </c>
      <c r="K139" s="60">
        <f>IF(OtherAPPYTable[[#This Row],[Entry no.]]&lt;&gt;"",0,"")</f>
        <v>0</v>
      </c>
      <c r="L139" s="60">
        <f>OtherAPPYTable[[#This Row],[Amount]]</f>
        <v>-731.25</v>
      </c>
    </row>
    <row r="140" spans="1:12" x14ac:dyDescent="0.45">
      <c r="A140" s="49">
        <v>5</v>
      </c>
      <c r="B140" s="50">
        <v>496</v>
      </c>
      <c r="C140" s="50">
        <v>202</v>
      </c>
      <c r="D140" s="50" t="s">
        <v>170</v>
      </c>
      <c r="E140" s="50" t="s">
        <v>68</v>
      </c>
      <c r="F140" s="50" t="s">
        <v>73</v>
      </c>
      <c r="G140" s="50" t="s">
        <v>335</v>
      </c>
      <c r="H140" s="50" t="s">
        <v>335</v>
      </c>
      <c r="I140" s="50" t="s">
        <v>335</v>
      </c>
      <c r="J140" s="55">
        <v>731.25</v>
      </c>
      <c r="K140" s="60">
        <f>IF(OtherAPPYTable[[#This Row],[Entry no.]]&lt;&gt;"",0,"")</f>
        <v>0</v>
      </c>
      <c r="L140" s="60">
        <f>OtherAPPYTable[[#This Row],[Amount]]</f>
        <v>731.25</v>
      </c>
    </row>
    <row r="141" spans="1:12" x14ac:dyDescent="0.45">
      <c r="A141" s="49">
        <v>6</v>
      </c>
      <c r="B141" s="50">
        <v>504</v>
      </c>
      <c r="C141" s="50">
        <v>204</v>
      </c>
      <c r="D141" s="50" t="s">
        <v>171</v>
      </c>
      <c r="E141" s="50" t="s">
        <v>66</v>
      </c>
      <c r="F141" s="50" t="s">
        <v>71</v>
      </c>
      <c r="G141" s="50" t="s">
        <v>336</v>
      </c>
      <c r="H141" s="50" t="s">
        <v>336</v>
      </c>
      <c r="I141" s="50" t="s">
        <v>336</v>
      </c>
      <c r="J141" s="55">
        <v>-2744.3</v>
      </c>
      <c r="K141" s="60">
        <f>IF(OtherAPPYTable[[#This Row],[Entry no.]]&lt;&gt;"",0,"")</f>
        <v>0</v>
      </c>
      <c r="L141" s="60">
        <f>OtherAPPYTable[[#This Row],[Amount]]</f>
        <v>-2744.3</v>
      </c>
    </row>
    <row r="142" spans="1:12" x14ac:dyDescent="0.45">
      <c r="A142" s="49">
        <v>6</v>
      </c>
      <c r="B142" s="50">
        <v>506</v>
      </c>
      <c r="C142" s="50">
        <v>205</v>
      </c>
      <c r="D142" s="50" t="s">
        <v>171</v>
      </c>
      <c r="E142" s="50" t="s">
        <v>66</v>
      </c>
      <c r="F142" s="50" t="s">
        <v>71</v>
      </c>
      <c r="G142" s="50" t="s">
        <v>336</v>
      </c>
      <c r="H142" s="50" t="s">
        <v>336</v>
      </c>
      <c r="I142" s="50" t="s">
        <v>336</v>
      </c>
      <c r="J142" s="55">
        <v>2744.3</v>
      </c>
      <c r="K142" s="60">
        <f>IF(OtherAPPYTable[[#This Row],[Entry no.]]&lt;&gt;"",0,"")</f>
        <v>0</v>
      </c>
      <c r="L142" s="60">
        <f>OtherAPPYTable[[#This Row],[Amount]]</f>
        <v>2744.3</v>
      </c>
    </row>
    <row r="143" spans="1:12" x14ac:dyDescent="0.45">
      <c r="A143" s="49">
        <v>4</v>
      </c>
      <c r="B143" s="50">
        <v>513</v>
      </c>
      <c r="C143" s="50">
        <v>207</v>
      </c>
      <c r="D143" s="50" t="s">
        <v>172</v>
      </c>
      <c r="E143" s="50" t="s">
        <v>65</v>
      </c>
      <c r="F143" s="50" t="s">
        <v>70</v>
      </c>
      <c r="G143" s="50" t="s">
        <v>337</v>
      </c>
      <c r="H143" s="50" t="s">
        <v>337</v>
      </c>
      <c r="I143" s="50" t="s">
        <v>337</v>
      </c>
      <c r="J143" s="55">
        <v>-1331.88</v>
      </c>
      <c r="K143" s="60">
        <f>IF(OtherAPPYTable[[#This Row],[Entry no.]]&lt;&gt;"",0,"")</f>
        <v>0</v>
      </c>
      <c r="L143" s="60">
        <f>OtherAPPYTable[[#This Row],[Amount]]</f>
        <v>-1331.88</v>
      </c>
    </row>
    <row r="144" spans="1:12" x14ac:dyDescent="0.45">
      <c r="A144" s="49">
        <v>4</v>
      </c>
      <c r="B144" s="50">
        <v>515</v>
      </c>
      <c r="C144" s="50">
        <v>208</v>
      </c>
      <c r="D144" s="50" t="s">
        <v>172</v>
      </c>
      <c r="E144" s="50" t="s">
        <v>65</v>
      </c>
      <c r="F144" s="50" t="s">
        <v>70</v>
      </c>
      <c r="G144" s="50" t="s">
        <v>337</v>
      </c>
      <c r="H144" s="50" t="s">
        <v>337</v>
      </c>
      <c r="I144" s="50" t="s">
        <v>337</v>
      </c>
      <c r="J144" s="55">
        <v>1331.88</v>
      </c>
      <c r="K144" s="60">
        <f>IF(OtherAPPYTable[[#This Row],[Entry no.]]&lt;&gt;"",0,"")</f>
        <v>0</v>
      </c>
      <c r="L144" s="60">
        <f>OtherAPPYTable[[#This Row],[Amount]]</f>
        <v>1331.88</v>
      </c>
    </row>
    <row r="145" spans="1:12" x14ac:dyDescent="0.45">
      <c r="A145" s="49">
        <v>5</v>
      </c>
      <c r="B145" s="50">
        <v>520</v>
      </c>
      <c r="C145" s="50">
        <v>210</v>
      </c>
      <c r="D145" s="50" t="s">
        <v>173</v>
      </c>
      <c r="E145" s="50" t="s">
        <v>68</v>
      </c>
      <c r="F145" s="50" t="s">
        <v>73</v>
      </c>
      <c r="G145" s="50" t="s">
        <v>337</v>
      </c>
      <c r="H145" s="50" t="s">
        <v>337</v>
      </c>
      <c r="I145" s="50" t="s">
        <v>337</v>
      </c>
      <c r="J145" s="55">
        <v>-2870</v>
      </c>
      <c r="K145" s="60">
        <f>IF(OtherAPPYTable[[#This Row],[Entry no.]]&lt;&gt;"",0,"")</f>
        <v>0</v>
      </c>
      <c r="L145" s="60">
        <f>OtherAPPYTable[[#This Row],[Amount]]</f>
        <v>-2870</v>
      </c>
    </row>
    <row r="146" spans="1:12" x14ac:dyDescent="0.45">
      <c r="A146" s="49">
        <v>5</v>
      </c>
      <c r="B146" s="50">
        <v>522</v>
      </c>
      <c r="C146" s="50">
        <v>211</v>
      </c>
      <c r="D146" s="50" t="s">
        <v>173</v>
      </c>
      <c r="E146" s="50" t="s">
        <v>68</v>
      </c>
      <c r="F146" s="50" t="s">
        <v>73</v>
      </c>
      <c r="G146" s="50" t="s">
        <v>337</v>
      </c>
      <c r="H146" s="50" t="s">
        <v>337</v>
      </c>
      <c r="I146" s="50" t="s">
        <v>337</v>
      </c>
      <c r="J146" s="55">
        <v>2870</v>
      </c>
      <c r="K146" s="60">
        <f>IF(OtherAPPYTable[[#This Row],[Entry no.]]&lt;&gt;"",0,"")</f>
        <v>0</v>
      </c>
      <c r="L146" s="60">
        <f>OtherAPPYTable[[#This Row],[Amount]]</f>
        <v>2870</v>
      </c>
    </row>
    <row r="147" spans="1:12" x14ac:dyDescent="0.45">
      <c r="A147" s="49">
        <v>6</v>
      </c>
      <c r="B147" s="50">
        <v>528</v>
      </c>
      <c r="C147" s="50">
        <v>213</v>
      </c>
      <c r="D147" s="50" t="s">
        <v>174</v>
      </c>
      <c r="E147" s="50" t="s">
        <v>66</v>
      </c>
      <c r="F147" s="50" t="s">
        <v>71</v>
      </c>
      <c r="G147" s="50" t="s">
        <v>338</v>
      </c>
      <c r="H147" s="50" t="s">
        <v>338</v>
      </c>
      <c r="I147" s="50" t="s">
        <v>338</v>
      </c>
      <c r="J147" s="55">
        <v>-864.9</v>
      </c>
      <c r="K147" s="60">
        <f>IF(OtherAPPYTable[[#This Row],[Entry no.]]&lt;&gt;"",0,"")</f>
        <v>0</v>
      </c>
      <c r="L147" s="60">
        <f>OtherAPPYTable[[#This Row],[Amount]]</f>
        <v>-864.9</v>
      </c>
    </row>
    <row r="148" spans="1:12" x14ac:dyDescent="0.45">
      <c r="A148" s="49">
        <v>6</v>
      </c>
      <c r="B148" s="50">
        <v>530</v>
      </c>
      <c r="C148" s="50">
        <v>214</v>
      </c>
      <c r="D148" s="50" t="s">
        <v>174</v>
      </c>
      <c r="E148" s="50" t="s">
        <v>66</v>
      </c>
      <c r="F148" s="50" t="s">
        <v>71</v>
      </c>
      <c r="G148" s="50" t="s">
        <v>338</v>
      </c>
      <c r="H148" s="50" t="s">
        <v>338</v>
      </c>
      <c r="I148" s="50" t="s">
        <v>338</v>
      </c>
      <c r="J148" s="55">
        <v>864.9</v>
      </c>
      <c r="K148" s="60">
        <f>IF(OtherAPPYTable[[#This Row],[Entry no.]]&lt;&gt;"",0,"")</f>
        <v>0</v>
      </c>
      <c r="L148" s="60">
        <f>OtherAPPYTable[[#This Row],[Amount]]</f>
        <v>864.9</v>
      </c>
    </row>
    <row r="149" spans="1:12" x14ac:dyDescent="0.45">
      <c r="A149" s="49">
        <v>4</v>
      </c>
      <c r="B149" s="50">
        <v>535</v>
      </c>
      <c r="C149" s="50">
        <v>216</v>
      </c>
      <c r="D149" s="50" t="s">
        <v>175</v>
      </c>
      <c r="E149" s="50" t="s">
        <v>65</v>
      </c>
      <c r="F149" s="50" t="s">
        <v>70</v>
      </c>
      <c r="G149" s="50" t="s">
        <v>339</v>
      </c>
      <c r="H149" s="50" t="s">
        <v>339</v>
      </c>
      <c r="I149" s="50" t="s">
        <v>339</v>
      </c>
      <c r="J149" s="55">
        <v>-961</v>
      </c>
      <c r="K149" s="60">
        <f>IF(OtherAPPYTable[[#This Row],[Entry no.]]&lt;&gt;"",0,"")</f>
        <v>0</v>
      </c>
      <c r="L149" s="60">
        <f>OtherAPPYTable[[#This Row],[Amount]]</f>
        <v>-961</v>
      </c>
    </row>
    <row r="150" spans="1:12" x14ac:dyDescent="0.45">
      <c r="A150" s="49">
        <v>4</v>
      </c>
      <c r="B150" s="50">
        <v>537</v>
      </c>
      <c r="C150" s="50">
        <v>217</v>
      </c>
      <c r="D150" s="50" t="s">
        <v>175</v>
      </c>
      <c r="E150" s="50" t="s">
        <v>65</v>
      </c>
      <c r="F150" s="50" t="s">
        <v>70</v>
      </c>
      <c r="G150" s="50" t="s">
        <v>339</v>
      </c>
      <c r="H150" s="50" t="s">
        <v>339</v>
      </c>
      <c r="I150" s="50" t="s">
        <v>339</v>
      </c>
      <c r="J150" s="55">
        <v>961</v>
      </c>
      <c r="K150" s="60">
        <f>IF(OtherAPPYTable[[#This Row],[Entry no.]]&lt;&gt;"",0,"")</f>
        <v>0</v>
      </c>
      <c r="L150" s="60">
        <f>OtherAPPYTable[[#This Row],[Amount]]</f>
        <v>961</v>
      </c>
    </row>
    <row r="151" spans="1:12" x14ac:dyDescent="0.45">
      <c r="A151" s="49">
        <v>4</v>
      </c>
      <c r="B151" s="50">
        <v>544</v>
      </c>
      <c r="C151" s="50">
        <v>219</v>
      </c>
      <c r="D151" s="50" t="s">
        <v>176</v>
      </c>
      <c r="E151" s="50" t="s">
        <v>67</v>
      </c>
      <c r="F151" s="50" t="s">
        <v>72</v>
      </c>
      <c r="G151" s="50" t="s">
        <v>340</v>
      </c>
      <c r="H151" s="50" t="s">
        <v>340</v>
      </c>
      <c r="I151" s="50" t="s">
        <v>340</v>
      </c>
      <c r="J151" s="55">
        <v>-1453.75</v>
      </c>
      <c r="K151" s="60">
        <f>IF(OtherAPPYTable[[#This Row],[Entry no.]]&lt;&gt;"",0,"")</f>
        <v>0</v>
      </c>
      <c r="L151" s="60">
        <f>OtherAPPYTable[[#This Row],[Amount]]</f>
        <v>-1453.75</v>
      </c>
    </row>
    <row r="152" spans="1:12" x14ac:dyDescent="0.45">
      <c r="A152" s="49">
        <v>4</v>
      </c>
      <c r="B152" s="50">
        <v>546</v>
      </c>
      <c r="C152" s="50">
        <v>220</v>
      </c>
      <c r="D152" s="50" t="s">
        <v>176</v>
      </c>
      <c r="E152" s="50" t="s">
        <v>67</v>
      </c>
      <c r="F152" s="50" t="s">
        <v>72</v>
      </c>
      <c r="G152" s="50" t="s">
        <v>340</v>
      </c>
      <c r="H152" s="50" t="s">
        <v>340</v>
      </c>
      <c r="I152" s="50" t="s">
        <v>340</v>
      </c>
      <c r="J152" s="55">
        <v>1453.75</v>
      </c>
      <c r="K152" s="60">
        <f>IF(OtherAPPYTable[[#This Row],[Entry no.]]&lt;&gt;"",0,"")</f>
        <v>0</v>
      </c>
      <c r="L152" s="60">
        <f>OtherAPPYTable[[#This Row],[Amount]]</f>
        <v>1453.75</v>
      </c>
    </row>
    <row r="153" spans="1:12" x14ac:dyDescent="0.45">
      <c r="A153" s="49">
        <v>3</v>
      </c>
      <c r="B153" s="50">
        <v>550</v>
      </c>
      <c r="C153" s="50">
        <v>222</v>
      </c>
      <c r="D153" s="50" t="s">
        <v>177</v>
      </c>
      <c r="E153" s="50" t="s">
        <v>69</v>
      </c>
      <c r="F153" s="50" t="s">
        <v>74</v>
      </c>
      <c r="G153" s="50" t="s">
        <v>340</v>
      </c>
      <c r="H153" s="50" t="s">
        <v>340</v>
      </c>
      <c r="I153" s="50" t="s">
        <v>340</v>
      </c>
      <c r="J153" s="55">
        <v>-877.5</v>
      </c>
      <c r="K153" s="60">
        <f>IF(OtherAPPYTable[[#This Row],[Entry no.]]&lt;&gt;"",0,"")</f>
        <v>0</v>
      </c>
      <c r="L153" s="60">
        <f>OtherAPPYTable[[#This Row],[Amount]]</f>
        <v>-877.5</v>
      </c>
    </row>
    <row r="154" spans="1:12" x14ac:dyDescent="0.45">
      <c r="A154" s="49">
        <v>3</v>
      </c>
      <c r="B154" s="50">
        <v>552</v>
      </c>
      <c r="C154" s="50">
        <v>223</v>
      </c>
      <c r="D154" s="50" t="s">
        <v>177</v>
      </c>
      <c r="E154" s="50" t="s">
        <v>69</v>
      </c>
      <c r="F154" s="50" t="s">
        <v>74</v>
      </c>
      <c r="G154" s="50" t="s">
        <v>340</v>
      </c>
      <c r="H154" s="50" t="s">
        <v>340</v>
      </c>
      <c r="I154" s="50" t="s">
        <v>340</v>
      </c>
      <c r="J154" s="55">
        <v>877.5</v>
      </c>
      <c r="K154" s="60">
        <f>IF(OtherAPPYTable[[#This Row],[Entry no.]]&lt;&gt;"",0,"")</f>
        <v>0</v>
      </c>
      <c r="L154" s="60">
        <f>OtherAPPYTable[[#This Row],[Amount]]</f>
        <v>877.5</v>
      </c>
    </row>
    <row r="155" spans="1:12" x14ac:dyDescent="0.45">
      <c r="A155" s="49">
        <v>4</v>
      </c>
      <c r="B155" s="50">
        <v>557</v>
      </c>
      <c r="C155" s="50">
        <v>225</v>
      </c>
      <c r="D155" s="50" t="s">
        <v>178</v>
      </c>
      <c r="E155" s="50" t="s">
        <v>67</v>
      </c>
      <c r="F155" s="50" t="s">
        <v>72</v>
      </c>
      <c r="G155" s="50" t="s">
        <v>341</v>
      </c>
      <c r="H155" s="50" t="s">
        <v>341</v>
      </c>
      <c r="I155" s="50" t="s">
        <v>341</v>
      </c>
      <c r="J155" s="55">
        <v>-8865.5</v>
      </c>
      <c r="K155" s="60">
        <f>IF(OtherAPPYTable[[#This Row],[Entry no.]]&lt;&gt;"",0,"")</f>
        <v>0</v>
      </c>
      <c r="L155" s="60">
        <f>OtherAPPYTable[[#This Row],[Amount]]</f>
        <v>-8865.5</v>
      </c>
    </row>
    <row r="156" spans="1:12" x14ac:dyDescent="0.45">
      <c r="A156" s="49">
        <v>4</v>
      </c>
      <c r="B156" s="50">
        <v>559</v>
      </c>
      <c r="C156" s="50">
        <v>226</v>
      </c>
      <c r="D156" s="50" t="s">
        <v>178</v>
      </c>
      <c r="E156" s="50" t="s">
        <v>67</v>
      </c>
      <c r="F156" s="50" t="s">
        <v>72</v>
      </c>
      <c r="G156" s="50" t="s">
        <v>341</v>
      </c>
      <c r="H156" s="50" t="s">
        <v>341</v>
      </c>
      <c r="I156" s="50" t="s">
        <v>341</v>
      </c>
      <c r="J156" s="55">
        <v>8865.5</v>
      </c>
      <c r="K156" s="60">
        <f>IF(OtherAPPYTable[[#This Row],[Entry no.]]&lt;&gt;"",0,"")</f>
        <v>0</v>
      </c>
      <c r="L156" s="60">
        <f>OtherAPPYTable[[#This Row],[Amount]]</f>
        <v>8865.5</v>
      </c>
    </row>
    <row r="157" spans="1:12" x14ac:dyDescent="0.45">
      <c r="A157" s="49">
        <v>4</v>
      </c>
      <c r="B157" s="50">
        <v>564</v>
      </c>
      <c r="C157" s="50">
        <v>228</v>
      </c>
      <c r="D157" s="50" t="s">
        <v>179</v>
      </c>
      <c r="E157" s="50" t="s">
        <v>65</v>
      </c>
      <c r="F157" s="50" t="s">
        <v>70</v>
      </c>
      <c r="G157" s="50" t="s">
        <v>342</v>
      </c>
      <c r="H157" s="50" t="s">
        <v>342</v>
      </c>
      <c r="I157" s="50" t="s">
        <v>342</v>
      </c>
      <c r="J157" s="55">
        <v>-975</v>
      </c>
      <c r="K157" s="60">
        <f>IF(OtherAPPYTable[[#This Row],[Entry no.]]&lt;&gt;"",0,"")</f>
        <v>0</v>
      </c>
      <c r="L157" s="60">
        <f>OtherAPPYTable[[#This Row],[Amount]]</f>
        <v>-975</v>
      </c>
    </row>
    <row r="158" spans="1:12" x14ac:dyDescent="0.45">
      <c r="A158" s="49">
        <v>4</v>
      </c>
      <c r="B158" s="50">
        <v>566</v>
      </c>
      <c r="C158" s="50">
        <v>229</v>
      </c>
      <c r="D158" s="50" t="s">
        <v>179</v>
      </c>
      <c r="E158" s="50" t="s">
        <v>65</v>
      </c>
      <c r="F158" s="50" t="s">
        <v>70</v>
      </c>
      <c r="G158" s="50" t="s">
        <v>342</v>
      </c>
      <c r="H158" s="50" t="s">
        <v>342</v>
      </c>
      <c r="I158" s="50" t="s">
        <v>342</v>
      </c>
      <c r="J158" s="55">
        <v>975</v>
      </c>
      <c r="K158" s="60">
        <f>IF(OtherAPPYTable[[#This Row],[Entry no.]]&lt;&gt;"",0,"")</f>
        <v>0</v>
      </c>
      <c r="L158" s="60">
        <f>OtherAPPYTable[[#This Row],[Amount]]</f>
        <v>975</v>
      </c>
    </row>
    <row r="159" spans="1:12" x14ac:dyDescent="0.45">
      <c r="A159" s="49">
        <v>6</v>
      </c>
      <c r="B159" s="50">
        <v>572</v>
      </c>
      <c r="C159" s="50">
        <v>231</v>
      </c>
      <c r="D159" s="50" t="s">
        <v>180</v>
      </c>
      <c r="E159" s="50" t="s">
        <v>66</v>
      </c>
      <c r="F159" s="50" t="s">
        <v>71</v>
      </c>
      <c r="G159" s="50" t="s">
        <v>343</v>
      </c>
      <c r="H159" s="50" t="s">
        <v>343</v>
      </c>
      <c r="I159" s="50" t="s">
        <v>343</v>
      </c>
      <c r="J159" s="55">
        <v>-305.8</v>
      </c>
      <c r="K159" s="60">
        <f>IF(OtherAPPYTable[[#This Row],[Entry no.]]&lt;&gt;"",0,"")</f>
        <v>0</v>
      </c>
      <c r="L159" s="60">
        <f>OtherAPPYTable[[#This Row],[Amount]]</f>
        <v>-305.8</v>
      </c>
    </row>
    <row r="160" spans="1:12" x14ac:dyDescent="0.45">
      <c r="A160" s="49">
        <v>6</v>
      </c>
      <c r="B160" s="50">
        <v>574</v>
      </c>
      <c r="C160" s="50">
        <v>232</v>
      </c>
      <c r="D160" s="50" t="s">
        <v>180</v>
      </c>
      <c r="E160" s="50" t="s">
        <v>66</v>
      </c>
      <c r="F160" s="50" t="s">
        <v>71</v>
      </c>
      <c r="G160" s="50" t="s">
        <v>343</v>
      </c>
      <c r="H160" s="50" t="s">
        <v>343</v>
      </c>
      <c r="I160" s="50" t="s">
        <v>343</v>
      </c>
      <c r="J160" s="55">
        <v>305.8</v>
      </c>
      <c r="K160" s="60">
        <f>IF(OtherAPPYTable[[#This Row],[Entry no.]]&lt;&gt;"",0,"")</f>
        <v>0</v>
      </c>
      <c r="L160" s="60">
        <f>OtherAPPYTable[[#This Row],[Amount]]</f>
        <v>305.8</v>
      </c>
    </row>
    <row r="161" spans="1:12" x14ac:dyDescent="0.45">
      <c r="A161" s="49">
        <v>5</v>
      </c>
      <c r="B161" s="50">
        <v>579</v>
      </c>
      <c r="C161" s="50">
        <v>234</v>
      </c>
      <c r="D161" s="50" t="s">
        <v>181</v>
      </c>
      <c r="E161" s="50" t="s">
        <v>68</v>
      </c>
      <c r="F161" s="50" t="s">
        <v>73</v>
      </c>
      <c r="G161" s="50" t="s">
        <v>343</v>
      </c>
      <c r="H161" s="50" t="s">
        <v>343</v>
      </c>
      <c r="I161" s="50" t="s">
        <v>343</v>
      </c>
      <c r="J161" s="55">
        <v>-7956</v>
      </c>
      <c r="K161" s="60">
        <f>IF(OtherAPPYTable[[#This Row],[Entry no.]]&lt;&gt;"",0,"")</f>
        <v>0</v>
      </c>
      <c r="L161" s="60">
        <f>OtherAPPYTable[[#This Row],[Amount]]</f>
        <v>-7956</v>
      </c>
    </row>
    <row r="162" spans="1:12" x14ac:dyDescent="0.45">
      <c r="A162" s="49">
        <v>5</v>
      </c>
      <c r="B162" s="50">
        <v>581</v>
      </c>
      <c r="C162" s="50">
        <v>235</v>
      </c>
      <c r="D162" s="50" t="s">
        <v>181</v>
      </c>
      <c r="E162" s="50" t="s">
        <v>68</v>
      </c>
      <c r="F162" s="50" t="s">
        <v>73</v>
      </c>
      <c r="G162" s="50" t="s">
        <v>343</v>
      </c>
      <c r="H162" s="50" t="s">
        <v>343</v>
      </c>
      <c r="I162" s="50" t="s">
        <v>343</v>
      </c>
      <c r="J162" s="55">
        <v>7956</v>
      </c>
      <c r="K162" s="60">
        <f>IF(OtherAPPYTable[[#This Row],[Entry no.]]&lt;&gt;"",0,"")</f>
        <v>0</v>
      </c>
      <c r="L162" s="60">
        <f>OtherAPPYTable[[#This Row],[Amount]]</f>
        <v>7956</v>
      </c>
    </row>
    <row r="163" spans="1:12" x14ac:dyDescent="0.45">
      <c r="A163" s="49">
        <v>5</v>
      </c>
      <c r="B163" s="50">
        <v>586</v>
      </c>
      <c r="C163" s="50">
        <v>237</v>
      </c>
      <c r="D163" s="50" t="s">
        <v>182</v>
      </c>
      <c r="E163" s="50" t="s">
        <v>68</v>
      </c>
      <c r="F163" s="50" t="s">
        <v>73</v>
      </c>
      <c r="G163" s="50" t="s">
        <v>344</v>
      </c>
      <c r="H163" s="50" t="s">
        <v>344</v>
      </c>
      <c r="I163" s="50" t="s">
        <v>344</v>
      </c>
      <c r="J163" s="55">
        <v>-609.38</v>
      </c>
      <c r="K163" s="60">
        <f>IF(OtherAPPYTable[[#This Row],[Entry no.]]&lt;&gt;"",0,"")</f>
        <v>0</v>
      </c>
      <c r="L163" s="60">
        <f>OtherAPPYTable[[#This Row],[Amount]]</f>
        <v>-609.38</v>
      </c>
    </row>
    <row r="164" spans="1:12" x14ac:dyDescent="0.45">
      <c r="A164" s="49">
        <v>5</v>
      </c>
      <c r="B164" s="50">
        <v>588</v>
      </c>
      <c r="C164" s="50">
        <v>238</v>
      </c>
      <c r="D164" s="50" t="s">
        <v>182</v>
      </c>
      <c r="E164" s="50" t="s">
        <v>68</v>
      </c>
      <c r="F164" s="50" t="s">
        <v>73</v>
      </c>
      <c r="G164" s="50" t="s">
        <v>344</v>
      </c>
      <c r="H164" s="50" t="s">
        <v>344</v>
      </c>
      <c r="I164" s="50" t="s">
        <v>344</v>
      </c>
      <c r="J164" s="55">
        <v>609.38</v>
      </c>
      <c r="K164" s="60">
        <f>IF(OtherAPPYTable[[#This Row],[Entry no.]]&lt;&gt;"",0,"")</f>
        <v>0</v>
      </c>
      <c r="L164" s="60">
        <f>OtherAPPYTable[[#This Row],[Amount]]</f>
        <v>609.38</v>
      </c>
    </row>
    <row r="165" spans="1:12" x14ac:dyDescent="0.45">
      <c r="A165" s="49">
        <v>6</v>
      </c>
      <c r="B165" s="50">
        <v>594</v>
      </c>
      <c r="C165" s="50">
        <v>240</v>
      </c>
      <c r="D165" s="50" t="s">
        <v>183</v>
      </c>
      <c r="E165" s="50" t="s">
        <v>66</v>
      </c>
      <c r="F165" s="50" t="s">
        <v>71</v>
      </c>
      <c r="G165" s="50" t="s">
        <v>344</v>
      </c>
      <c r="H165" s="50" t="s">
        <v>344</v>
      </c>
      <c r="I165" s="50" t="s">
        <v>344</v>
      </c>
      <c r="J165" s="55">
        <v>-672.7</v>
      </c>
      <c r="K165" s="60">
        <f>IF(OtherAPPYTable[[#This Row],[Entry no.]]&lt;&gt;"",0,"")</f>
        <v>0</v>
      </c>
      <c r="L165" s="60">
        <f>OtherAPPYTable[[#This Row],[Amount]]</f>
        <v>-672.7</v>
      </c>
    </row>
    <row r="166" spans="1:12" x14ac:dyDescent="0.45">
      <c r="A166" s="49">
        <v>6</v>
      </c>
      <c r="B166" s="50">
        <v>596</v>
      </c>
      <c r="C166" s="50">
        <v>241</v>
      </c>
      <c r="D166" s="50" t="s">
        <v>183</v>
      </c>
      <c r="E166" s="50" t="s">
        <v>66</v>
      </c>
      <c r="F166" s="50" t="s">
        <v>71</v>
      </c>
      <c r="G166" s="50" t="s">
        <v>344</v>
      </c>
      <c r="H166" s="50" t="s">
        <v>344</v>
      </c>
      <c r="I166" s="50" t="s">
        <v>344</v>
      </c>
      <c r="J166" s="55">
        <v>672.7</v>
      </c>
      <c r="K166" s="60">
        <f>IF(OtherAPPYTable[[#This Row],[Entry no.]]&lt;&gt;"",0,"")</f>
        <v>0</v>
      </c>
      <c r="L166" s="60">
        <f>OtherAPPYTable[[#This Row],[Amount]]</f>
        <v>672.7</v>
      </c>
    </row>
    <row r="167" spans="1:12" x14ac:dyDescent="0.45">
      <c r="A167" s="49">
        <v>6</v>
      </c>
      <c r="B167" s="50">
        <v>602</v>
      </c>
      <c r="C167" s="50">
        <v>243</v>
      </c>
      <c r="D167" s="50" t="s">
        <v>184</v>
      </c>
      <c r="E167" s="50" t="s">
        <v>66</v>
      </c>
      <c r="F167" s="50" t="s">
        <v>71</v>
      </c>
      <c r="G167" s="50" t="s">
        <v>345</v>
      </c>
      <c r="H167" s="50" t="s">
        <v>345</v>
      </c>
      <c r="I167" s="50" t="s">
        <v>345</v>
      </c>
      <c r="J167" s="55">
        <v>-1317</v>
      </c>
      <c r="K167" s="60">
        <f>IF(OtherAPPYTable[[#This Row],[Entry no.]]&lt;&gt;"",0,"")</f>
        <v>0</v>
      </c>
      <c r="L167" s="60">
        <f>OtherAPPYTable[[#This Row],[Amount]]</f>
        <v>-1317</v>
      </c>
    </row>
    <row r="168" spans="1:12" x14ac:dyDescent="0.45">
      <c r="A168" s="49">
        <v>6</v>
      </c>
      <c r="B168" s="50">
        <v>604</v>
      </c>
      <c r="C168" s="50">
        <v>244</v>
      </c>
      <c r="D168" s="50" t="s">
        <v>184</v>
      </c>
      <c r="E168" s="50" t="s">
        <v>66</v>
      </c>
      <c r="F168" s="50" t="s">
        <v>71</v>
      </c>
      <c r="G168" s="50" t="s">
        <v>345</v>
      </c>
      <c r="H168" s="50" t="s">
        <v>345</v>
      </c>
      <c r="I168" s="50" t="s">
        <v>345</v>
      </c>
      <c r="J168" s="55">
        <v>1317</v>
      </c>
      <c r="K168" s="60">
        <f>IF(OtherAPPYTable[[#This Row],[Entry no.]]&lt;&gt;"",0,"")</f>
        <v>0</v>
      </c>
      <c r="L168" s="60">
        <f>OtherAPPYTable[[#This Row],[Amount]]</f>
        <v>1317</v>
      </c>
    </row>
    <row r="169" spans="1:12" x14ac:dyDescent="0.45">
      <c r="A169" s="49">
        <v>4</v>
      </c>
      <c r="B169" s="50">
        <v>611</v>
      </c>
      <c r="C169" s="50">
        <v>246</v>
      </c>
      <c r="D169" s="50" t="s">
        <v>185</v>
      </c>
      <c r="E169" s="50" t="s">
        <v>65</v>
      </c>
      <c r="F169" s="50" t="s">
        <v>70</v>
      </c>
      <c r="G169" s="50" t="s">
        <v>346</v>
      </c>
      <c r="H169" s="50" t="s">
        <v>346</v>
      </c>
      <c r="I169" s="50" t="s">
        <v>346</v>
      </c>
      <c r="J169" s="55">
        <v>-1331.88</v>
      </c>
      <c r="K169" s="60">
        <f>IF(OtherAPPYTable[[#This Row],[Entry no.]]&lt;&gt;"",0,"")</f>
        <v>0</v>
      </c>
      <c r="L169" s="60">
        <f>OtherAPPYTable[[#This Row],[Amount]]</f>
        <v>-1331.88</v>
      </c>
    </row>
    <row r="170" spans="1:12" x14ac:dyDescent="0.45">
      <c r="A170" s="49">
        <v>4</v>
      </c>
      <c r="B170" s="50">
        <v>613</v>
      </c>
      <c r="C170" s="50">
        <v>247</v>
      </c>
      <c r="D170" s="50" t="s">
        <v>185</v>
      </c>
      <c r="E170" s="50" t="s">
        <v>65</v>
      </c>
      <c r="F170" s="50" t="s">
        <v>70</v>
      </c>
      <c r="G170" s="50" t="s">
        <v>346</v>
      </c>
      <c r="H170" s="50" t="s">
        <v>346</v>
      </c>
      <c r="I170" s="50" t="s">
        <v>346</v>
      </c>
      <c r="J170" s="55">
        <v>1331.88</v>
      </c>
      <c r="K170" s="60">
        <f>IF(OtherAPPYTable[[#This Row],[Entry no.]]&lt;&gt;"",0,"")</f>
        <v>0</v>
      </c>
      <c r="L170" s="60">
        <f>OtherAPPYTable[[#This Row],[Amount]]</f>
        <v>1331.88</v>
      </c>
    </row>
    <row r="171" spans="1:12" x14ac:dyDescent="0.45">
      <c r="A171" s="49">
        <v>5</v>
      </c>
      <c r="B171" s="50">
        <v>618</v>
      </c>
      <c r="C171" s="50">
        <v>249</v>
      </c>
      <c r="D171" s="50" t="s">
        <v>186</v>
      </c>
      <c r="E171" s="50" t="s">
        <v>68</v>
      </c>
      <c r="F171" s="50" t="s">
        <v>73</v>
      </c>
      <c r="G171" s="50" t="s">
        <v>346</v>
      </c>
      <c r="H171" s="50" t="s">
        <v>346</v>
      </c>
      <c r="I171" s="50" t="s">
        <v>346</v>
      </c>
      <c r="J171" s="55">
        <v>-2050</v>
      </c>
      <c r="K171" s="60">
        <f>IF(OtherAPPYTable[[#This Row],[Entry no.]]&lt;&gt;"",0,"")</f>
        <v>0</v>
      </c>
      <c r="L171" s="60">
        <f>OtherAPPYTable[[#This Row],[Amount]]</f>
        <v>-2050</v>
      </c>
    </row>
    <row r="172" spans="1:12" x14ac:dyDescent="0.45">
      <c r="A172" s="49">
        <v>5</v>
      </c>
      <c r="B172" s="50">
        <v>620</v>
      </c>
      <c r="C172" s="50">
        <v>250</v>
      </c>
      <c r="D172" s="50" t="s">
        <v>186</v>
      </c>
      <c r="E172" s="50" t="s">
        <v>68</v>
      </c>
      <c r="F172" s="50" t="s">
        <v>73</v>
      </c>
      <c r="G172" s="50" t="s">
        <v>346</v>
      </c>
      <c r="H172" s="50" t="s">
        <v>346</v>
      </c>
      <c r="I172" s="50" t="s">
        <v>346</v>
      </c>
      <c r="J172" s="55">
        <v>2050</v>
      </c>
      <c r="K172" s="60">
        <f>IF(OtherAPPYTable[[#This Row],[Entry no.]]&lt;&gt;"",0,"")</f>
        <v>0</v>
      </c>
      <c r="L172" s="60">
        <f>OtherAPPYTable[[#This Row],[Amount]]</f>
        <v>2050</v>
      </c>
    </row>
    <row r="173" spans="1:12" x14ac:dyDescent="0.45">
      <c r="A173" s="49">
        <v>6</v>
      </c>
      <c r="B173" s="50">
        <v>626</v>
      </c>
      <c r="C173" s="50">
        <v>252</v>
      </c>
      <c r="D173" s="50" t="s">
        <v>187</v>
      </c>
      <c r="E173" s="50" t="s">
        <v>66</v>
      </c>
      <c r="F173" s="50" t="s">
        <v>71</v>
      </c>
      <c r="G173" s="50" t="s">
        <v>347</v>
      </c>
      <c r="H173" s="50" t="s">
        <v>347</v>
      </c>
      <c r="I173" s="50" t="s">
        <v>347</v>
      </c>
      <c r="J173" s="55">
        <v>-961</v>
      </c>
      <c r="K173" s="60">
        <f>IF(OtherAPPYTable[[#This Row],[Entry no.]]&lt;&gt;"",0,"")</f>
        <v>0</v>
      </c>
      <c r="L173" s="60">
        <f>OtherAPPYTable[[#This Row],[Amount]]</f>
        <v>-961</v>
      </c>
    </row>
    <row r="174" spans="1:12" x14ac:dyDescent="0.45">
      <c r="A174" s="49">
        <v>6</v>
      </c>
      <c r="B174" s="50">
        <v>628</v>
      </c>
      <c r="C174" s="50">
        <v>253</v>
      </c>
      <c r="D174" s="50" t="s">
        <v>187</v>
      </c>
      <c r="E174" s="50" t="s">
        <v>66</v>
      </c>
      <c r="F174" s="50" t="s">
        <v>71</v>
      </c>
      <c r="G174" s="50" t="s">
        <v>347</v>
      </c>
      <c r="H174" s="50" t="s">
        <v>347</v>
      </c>
      <c r="I174" s="50" t="s">
        <v>347</v>
      </c>
      <c r="J174" s="55">
        <v>961</v>
      </c>
      <c r="K174" s="60">
        <f>IF(OtherAPPYTable[[#This Row],[Entry no.]]&lt;&gt;"",0,"")</f>
        <v>0</v>
      </c>
      <c r="L174" s="60">
        <f>OtherAPPYTable[[#This Row],[Amount]]</f>
        <v>961</v>
      </c>
    </row>
    <row r="175" spans="1:12" x14ac:dyDescent="0.45">
      <c r="A175" s="49">
        <v>4</v>
      </c>
      <c r="B175" s="50">
        <v>635</v>
      </c>
      <c r="C175" s="50">
        <v>255</v>
      </c>
      <c r="D175" s="50" t="s">
        <v>188</v>
      </c>
      <c r="E175" s="50" t="s">
        <v>67</v>
      </c>
      <c r="F175" s="50" t="s">
        <v>72</v>
      </c>
      <c r="G175" s="50" t="s">
        <v>348</v>
      </c>
      <c r="H175" s="50" t="s">
        <v>348</v>
      </c>
      <c r="I175" s="50" t="s">
        <v>348</v>
      </c>
      <c r="J175" s="55">
        <v>-1453.75</v>
      </c>
      <c r="K175" s="60">
        <f>IF(OtherAPPYTable[[#This Row],[Entry no.]]&lt;&gt;"",0,"")</f>
        <v>0</v>
      </c>
      <c r="L175" s="60">
        <f>OtherAPPYTable[[#This Row],[Amount]]</f>
        <v>-1453.75</v>
      </c>
    </row>
    <row r="176" spans="1:12" x14ac:dyDescent="0.45">
      <c r="A176" s="49">
        <v>4</v>
      </c>
      <c r="B176" s="50">
        <v>637</v>
      </c>
      <c r="C176" s="50">
        <v>256</v>
      </c>
      <c r="D176" s="50" t="s">
        <v>188</v>
      </c>
      <c r="E176" s="50" t="s">
        <v>67</v>
      </c>
      <c r="F176" s="50" t="s">
        <v>72</v>
      </c>
      <c r="G176" s="50" t="s">
        <v>348</v>
      </c>
      <c r="H176" s="50" t="s">
        <v>348</v>
      </c>
      <c r="I176" s="50" t="s">
        <v>348</v>
      </c>
      <c r="J176" s="55">
        <v>1453.75</v>
      </c>
      <c r="K176" s="60">
        <f>IF(OtherAPPYTable[[#This Row],[Entry no.]]&lt;&gt;"",0,"")</f>
        <v>0</v>
      </c>
      <c r="L176" s="60">
        <f>OtherAPPYTable[[#This Row],[Amount]]</f>
        <v>1453.75</v>
      </c>
    </row>
    <row r="177" spans="1:12" x14ac:dyDescent="0.45">
      <c r="A177" s="49">
        <v>4</v>
      </c>
      <c r="B177" s="50">
        <v>642</v>
      </c>
      <c r="C177" s="50">
        <v>258</v>
      </c>
      <c r="D177" s="50" t="s">
        <v>189</v>
      </c>
      <c r="E177" s="50" t="s">
        <v>65</v>
      </c>
      <c r="F177" s="50" t="s">
        <v>70</v>
      </c>
      <c r="G177" s="50" t="s">
        <v>348</v>
      </c>
      <c r="H177" s="50" t="s">
        <v>348</v>
      </c>
      <c r="I177" s="50" t="s">
        <v>348</v>
      </c>
      <c r="J177" s="55">
        <v>-961</v>
      </c>
      <c r="K177" s="60">
        <f>IF(OtherAPPYTable[[#This Row],[Entry no.]]&lt;&gt;"",0,"")</f>
        <v>0</v>
      </c>
      <c r="L177" s="60">
        <f>OtherAPPYTable[[#This Row],[Amount]]</f>
        <v>-961</v>
      </c>
    </row>
    <row r="178" spans="1:12" x14ac:dyDescent="0.45">
      <c r="A178" s="49">
        <v>4</v>
      </c>
      <c r="B178" s="50">
        <v>644</v>
      </c>
      <c r="C178" s="50">
        <v>259</v>
      </c>
      <c r="D178" s="50" t="s">
        <v>189</v>
      </c>
      <c r="E178" s="50" t="s">
        <v>65</v>
      </c>
      <c r="F178" s="50" t="s">
        <v>70</v>
      </c>
      <c r="G178" s="50" t="s">
        <v>348</v>
      </c>
      <c r="H178" s="50" t="s">
        <v>348</v>
      </c>
      <c r="I178" s="50" t="s">
        <v>348</v>
      </c>
      <c r="J178" s="55">
        <v>961</v>
      </c>
      <c r="K178" s="60">
        <f>IF(OtherAPPYTable[[#This Row],[Entry no.]]&lt;&gt;"",0,"")</f>
        <v>0</v>
      </c>
      <c r="L178" s="60">
        <f>OtherAPPYTable[[#This Row],[Amount]]</f>
        <v>961</v>
      </c>
    </row>
    <row r="179" spans="1:12" x14ac:dyDescent="0.45">
      <c r="A179" s="49">
        <v>3</v>
      </c>
      <c r="B179" s="50">
        <v>648</v>
      </c>
      <c r="C179" s="50">
        <v>261</v>
      </c>
      <c r="D179" s="50" t="s">
        <v>190</v>
      </c>
      <c r="E179" s="50" t="s">
        <v>69</v>
      </c>
      <c r="F179" s="50" t="s">
        <v>74</v>
      </c>
      <c r="G179" s="50" t="s">
        <v>349</v>
      </c>
      <c r="H179" s="50" t="s">
        <v>349</v>
      </c>
      <c r="I179" s="50" t="s">
        <v>349</v>
      </c>
      <c r="J179" s="55">
        <v>-975</v>
      </c>
      <c r="K179" s="60">
        <f>IF(OtherAPPYTable[[#This Row],[Entry no.]]&lt;&gt;"",0,"")</f>
        <v>0</v>
      </c>
      <c r="L179" s="60">
        <f>OtherAPPYTable[[#This Row],[Amount]]</f>
        <v>-975</v>
      </c>
    </row>
    <row r="180" spans="1:12" x14ac:dyDescent="0.45">
      <c r="A180" s="49">
        <v>3</v>
      </c>
      <c r="B180" s="50">
        <v>650</v>
      </c>
      <c r="C180" s="50">
        <v>262</v>
      </c>
      <c r="D180" s="50" t="s">
        <v>190</v>
      </c>
      <c r="E180" s="50" t="s">
        <v>69</v>
      </c>
      <c r="F180" s="50" t="s">
        <v>74</v>
      </c>
      <c r="G180" s="50" t="s">
        <v>349</v>
      </c>
      <c r="H180" s="50" t="s">
        <v>349</v>
      </c>
      <c r="I180" s="50" t="s">
        <v>349</v>
      </c>
      <c r="J180" s="55">
        <v>975</v>
      </c>
      <c r="K180" s="60">
        <f>IF(OtherAPPYTable[[#This Row],[Entry no.]]&lt;&gt;"",0,"")</f>
        <v>0</v>
      </c>
      <c r="L180" s="60">
        <f>OtherAPPYTable[[#This Row],[Amount]]</f>
        <v>975</v>
      </c>
    </row>
    <row r="181" spans="1:12" x14ac:dyDescent="0.45">
      <c r="A181" s="49">
        <v>4</v>
      </c>
      <c r="B181" s="50">
        <v>655</v>
      </c>
      <c r="C181" s="50">
        <v>264</v>
      </c>
      <c r="D181" s="50" t="s">
        <v>191</v>
      </c>
      <c r="E181" s="50" t="s">
        <v>67</v>
      </c>
      <c r="F181" s="50" t="s">
        <v>72</v>
      </c>
      <c r="G181" s="50" t="s">
        <v>350</v>
      </c>
      <c r="H181" s="50" t="s">
        <v>350</v>
      </c>
      <c r="I181" s="50" t="s">
        <v>350</v>
      </c>
      <c r="J181" s="55">
        <v>-9498.75</v>
      </c>
      <c r="K181" s="60">
        <f>IF(OtherAPPYTable[[#This Row],[Entry no.]]&lt;&gt;"",0,"")</f>
        <v>0</v>
      </c>
      <c r="L181" s="60">
        <f>OtherAPPYTable[[#This Row],[Amount]]</f>
        <v>-9498.75</v>
      </c>
    </row>
    <row r="182" spans="1:12" x14ac:dyDescent="0.45">
      <c r="A182" s="49">
        <v>4</v>
      </c>
      <c r="B182" s="50">
        <v>657</v>
      </c>
      <c r="C182" s="50">
        <v>265</v>
      </c>
      <c r="D182" s="50" t="s">
        <v>191</v>
      </c>
      <c r="E182" s="50" t="s">
        <v>67</v>
      </c>
      <c r="F182" s="50" t="s">
        <v>72</v>
      </c>
      <c r="G182" s="50" t="s">
        <v>350</v>
      </c>
      <c r="H182" s="50" t="s">
        <v>350</v>
      </c>
      <c r="I182" s="50" t="s">
        <v>350</v>
      </c>
      <c r="J182" s="55">
        <v>9498.75</v>
      </c>
      <c r="K182" s="60">
        <f>IF(OtherAPPYTable[[#This Row],[Entry no.]]&lt;&gt;"",0,"")</f>
        <v>0</v>
      </c>
      <c r="L182" s="60">
        <f>OtherAPPYTable[[#This Row],[Amount]]</f>
        <v>9498.75</v>
      </c>
    </row>
    <row r="183" spans="1:12" x14ac:dyDescent="0.45">
      <c r="A183" s="49">
        <v>6</v>
      </c>
      <c r="B183" s="50">
        <v>663</v>
      </c>
      <c r="C183" s="50">
        <v>267</v>
      </c>
      <c r="D183" s="50" t="s">
        <v>192</v>
      </c>
      <c r="E183" s="50" t="s">
        <v>66</v>
      </c>
      <c r="F183" s="50" t="s">
        <v>71</v>
      </c>
      <c r="G183" s="50" t="s">
        <v>351</v>
      </c>
      <c r="H183" s="50" t="s">
        <v>351</v>
      </c>
      <c r="I183" s="50" t="s">
        <v>351</v>
      </c>
      <c r="J183" s="55">
        <v>-361.4</v>
      </c>
      <c r="K183" s="60">
        <f>IF(OtherAPPYTable[[#This Row],[Entry no.]]&lt;&gt;"",0,"")</f>
        <v>0</v>
      </c>
      <c r="L183" s="60">
        <f>OtherAPPYTable[[#This Row],[Amount]]</f>
        <v>-361.4</v>
      </c>
    </row>
    <row r="184" spans="1:12" x14ac:dyDescent="0.45">
      <c r="A184" s="49">
        <v>6</v>
      </c>
      <c r="B184" s="50">
        <v>665</v>
      </c>
      <c r="C184" s="50">
        <v>268</v>
      </c>
      <c r="D184" s="50" t="s">
        <v>192</v>
      </c>
      <c r="E184" s="50" t="s">
        <v>66</v>
      </c>
      <c r="F184" s="50" t="s">
        <v>71</v>
      </c>
      <c r="G184" s="50" t="s">
        <v>351</v>
      </c>
      <c r="H184" s="50" t="s">
        <v>351</v>
      </c>
      <c r="I184" s="50" t="s">
        <v>351</v>
      </c>
      <c r="J184" s="55">
        <v>361.4</v>
      </c>
      <c r="K184" s="60">
        <f>IF(OtherAPPYTable[[#This Row],[Entry no.]]&lt;&gt;"",0,"")</f>
        <v>0</v>
      </c>
      <c r="L184" s="60">
        <f>OtherAPPYTable[[#This Row],[Amount]]</f>
        <v>361.4</v>
      </c>
    </row>
    <row r="185" spans="1:12" x14ac:dyDescent="0.45">
      <c r="A185" s="49">
        <v>4</v>
      </c>
      <c r="B185" s="50">
        <v>670</v>
      </c>
      <c r="C185" s="50">
        <v>270</v>
      </c>
      <c r="D185" s="50" t="s">
        <v>193</v>
      </c>
      <c r="E185" s="50" t="s">
        <v>65</v>
      </c>
      <c r="F185" s="50" t="s">
        <v>70</v>
      </c>
      <c r="G185" s="50" t="s">
        <v>351</v>
      </c>
      <c r="H185" s="50" t="s">
        <v>351</v>
      </c>
      <c r="I185" s="50" t="s">
        <v>351</v>
      </c>
      <c r="J185" s="55">
        <v>-975</v>
      </c>
      <c r="K185" s="60">
        <f>IF(OtherAPPYTable[[#This Row],[Entry no.]]&lt;&gt;"",0,"")</f>
        <v>0</v>
      </c>
      <c r="L185" s="60">
        <f>OtherAPPYTable[[#This Row],[Amount]]</f>
        <v>-975</v>
      </c>
    </row>
    <row r="186" spans="1:12" x14ac:dyDescent="0.45">
      <c r="A186" s="49">
        <v>4</v>
      </c>
      <c r="B186" s="50">
        <v>672</v>
      </c>
      <c r="C186" s="50">
        <v>271</v>
      </c>
      <c r="D186" s="50" t="s">
        <v>193</v>
      </c>
      <c r="E186" s="50" t="s">
        <v>65</v>
      </c>
      <c r="F186" s="50" t="s">
        <v>70</v>
      </c>
      <c r="G186" s="50" t="s">
        <v>351</v>
      </c>
      <c r="H186" s="50" t="s">
        <v>351</v>
      </c>
      <c r="I186" s="50" t="s">
        <v>351</v>
      </c>
      <c r="J186" s="55">
        <v>975</v>
      </c>
      <c r="K186" s="60">
        <f>IF(OtherAPPYTable[[#This Row],[Entry no.]]&lt;&gt;"",0,"")</f>
        <v>0</v>
      </c>
      <c r="L186" s="60">
        <f>OtherAPPYTable[[#This Row],[Amount]]</f>
        <v>975</v>
      </c>
    </row>
    <row r="187" spans="1:12" x14ac:dyDescent="0.45">
      <c r="A187" s="49">
        <v>5</v>
      </c>
      <c r="B187" s="50">
        <v>677</v>
      </c>
      <c r="C187" s="50">
        <v>273</v>
      </c>
      <c r="D187" s="50" t="s">
        <v>194</v>
      </c>
      <c r="E187" s="50" t="s">
        <v>68</v>
      </c>
      <c r="F187" s="50" t="s">
        <v>73</v>
      </c>
      <c r="G187" s="50" t="s">
        <v>351</v>
      </c>
      <c r="H187" s="50" t="s">
        <v>351</v>
      </c>
      <c r="I187" s="50" t="s">
        <v>351</v>
      </c>
      <c r="J187" s="55">
        <v>-7956</v>
      </c>
      <c r="K187" s="60">
        <f>IF(OtherAPPYTable[[#This Row],[Entry no.]]&lt;&gt;"",0,"")</f>
        <v>0</v>
      </c>
      <c r="L187" s="60">
        <f>OtherAPPYTable[[#This Row],[Amount]]</f>
        <v>-7956</v>
      </c>
    </row>
    <row r="188" spans="1:12" x14ac:dyDescent="0.45">
      <c r="A188" s="49">
        <v>5</v>
      </c>
      <c r="B188" s="50">
        <v>679</v>
      </c>
      <c r="C188" s="50">
        <v>274</v>
      </c>
      <c r="D188" s="50" t="s">
        <v>194</v>
      </c>
      <c r="E188" s="50" t="s">
        <v>68</v>
      </c>
      <c r="F188" s="50" t="s">
        <v>73</v>
      </c>
      <c r="G188" s="50" t="s">
        <v>351</v>
      </c>
      <c r="H188" s="50" t="s">
        <v>351</v>
      </c>
      <c r="I188" s="50" t="s">
        <v>351</v>
      </c>
      <c r="J188" s="55">
        <v>7956</v>
      </c>
      <c r="K188" s="60">
        <f>IF(OtherAPPYTable[[#This Row],[Entry no.]]&lt;&gt;"",0,"")</f>
        <v>0</v>
      </c>
      <c r="L188" s="60">
        <f>OtherAPPYTable[[#This Row],[Amount]]</f>
        <v>7956</v>
      </c>
    </row>
    <row r="189" spans="1:12" x14ac:dyDescent="0.45">
      <c r="A189" s="49">
        <v>5</v>
      </c>
      <c r="B189" s="50">
        <v>684</v>
      </c>
      <c r="C189" s="50">
        <v>276</v>
      </c>
      <c r="D189" s="50" t="s">
        <v>195</v>
      </c>
      <c r="E189" s="50" t="s">
        <v>68</v>
      </c>
      <c r="F189" s="50" t="s">
        <v>73</v>
      </c>
      <c r="G189" s="50" t="s">
        <v>352</v>
      </c>
      <c r="H189" s="50" t="s">
        <v>352</v>
      </c>
      <c r="I189" s="50" t="s">
        <v>352</v>
      </c>
      <c r="J189" s="55">
        <v>-609.38</v>
      </c>
      <c r="K189" s="60">
        <f>IF(OtherAPPYTable[[#This Row],[Entry no.]]&lt;&gt;"",0,"")</f>
        <v>0</v>
      </c>
      <c r="L189" s="60">
        <f>OtherAPPYTable[[#This Row],[Amount]]</f>
        <v>-609.38</v>
      </c>
    </row>
    <row r="190" spans="1:12" x14ac:dyDescent="0.45">
      <c r="A190" s="49">
        <v>5</v>
      </c>
      <c r="B190" s="50">
        <v>686</v>
      </c>
      <c r="C190" s="50">
        <v>277</v>
      </c>
      <c r="D190" s="50" t="s">
        <v>195</v>
      </c>
      <c r="E190" s="50" t="s">
        <v>68</v>
      </c>
      <c r="F190" s="50" t="s">
        <v>73</v>
      </c>
      <c r="G190" s="50" t="s">
        <v>352</v>
      </c>
      <c r="H190" s="50" t="s">
        <v>352</v>
      </c>
      <c r="I190" s="50" t="s">
        <v>352</v>
      </c>
      <c r="J190" s="55">
        <v>609.38</v>
      </c>
      <c r="K190" s="60">
        <f>IF(OtherAPPYTable[[#This Row],[Entry no.]]&lt;&gt;"",0,"")</f>
        <v>0</v>
      </c>
      <c r="L190" s="60">
        <f>OtherAPPYTable[[#This Row],[Amount]]</f>
        <v>609.38</v>
      </c>
    </row>
    <row r="191" spans="1:12" x14ac:dyDescent="0.45">
      <c r="A191" s="49">
        <v>6</v>
      </c>
      <c r="B191" s="50">
        <v>694</v>
      </c>
      <c r="C191" s="50">
        <v>279</v>
      </c>
      <c r="D191" s="50" t="s">
        <v>196</v>
      </c>
      <c r="E191" s="50" t="s">
        <v>66</v>
      </c>
      <c r="F191" s="50" t="s">
        <v>71</v>
      </c>
      <c r="G191" s="50" t="s">
        <v>353</v>
      </c>
      <c r="H191" s="50" t="s">
        <v>353</v>
      </c>
      <c r="I191" s="50" t="s">
        <v>353</v>
      </c>
      <c r="J191" s="55">
        <v>-1770.2</v>
      </c>
      <c r="K191" s="60">
        <f>IF(OtherAPPYTable[[#This Row],[Entry no.]]&lt;&gt;"",0,"")</f>
        <v>0</v>
      </c>
      <c r="L191" s="60">
        <f>OtherAPPYTable[[#This Row],[Amount]]</f>
        <v>-1770.2</v>
      </c>
    </row>
    <row r="192" spans="1:12" x14ac:dyDescent="0.45">
      <c r="A192" s="49">
        <v>6</v>
      </c>
      <c r="B192" s="50">
        <v>696</v>
      </c>
      <c r="C192" s="50">
        <v>280</v>
      </c>
      <c r="D192" s="50" t="s">
        <v>196</v>
      </c>
      <c r="E192" s="50" t="s">
        <v>66</v>
      </c>
      <c r="F192" s="50" t="s">
        <v>71</v>
      </c>
      <c r="G192" s="50" t="s">
        <v>353</v>
      </c>
      <c r="H192" s="50" t="s">
        <v>353</v>
      </c>
      <c r="I192" s="50" t="s">
        <v>353</v>
      </c>
      <c r="J192" s="55">
        <v>1770.2</v>
      </c>
      <c r="K192" s="60">
        <f>IF(OtherAPPYTable[[#This Row],[Entry no.]]&lt;&gt;"",0,"")</f>
        <v>0</v>
      </c>
      <c r="L192" s="60">
        <f>OtherAPPYTable[[#This Row],[Amount]]</f>
        <v>1770.2</v>
      </c>
    </row>
    <row r="193" spans="1:12" x14ac:dyDescent="0.45">
      <c r="A193" s="49">
        <v>4</v>
      </c>
      <c r="B193" s="50">
        <v>703</v>
      </c>
      <c r="C193" s="50">
        <v>282</v>
      </c>
      <c r="D193" s="50" t="s">
        <v>197</v>
      </c>
      <c r="E193" s="50" t="s">
        <v>65</v>
      </c>
      <c r="F193" s="50" t="s">
        <v>70</v>
      </c>
      <c r="G193" s="50" t="s">
        <v>354</v>
      </c>
      <c r="H193" s="50" t="s">
        <v>354</v>
      </c>
      <c r="I193" s="50" t="s">
        <v>354</v>
      </c>
      <c r="J193" s="55">
        <v>-846.13</v>
      </c>
      <c r="K193" s="60">
        <f>IF(OtherAPPYTable[[#This Row],[Entry no.]]&lt;&gt;"",0,"")</f>
        <v>0</v>
      </c>
      <c r="L193" s="60">
        <f>OtherAPPYTable[[#This Row],[Amount]]</f>
        <v>-846.13</v>
      </c>
    </row>
    <row r="194" spans="1:12" x14ac:dyDescent="0.45">
      <c r="A194" s="49">
        <v>4</v>
      </c>
      <c r="B194" s="50">
        <v>705</v>
      </c>
      <c r="C194" s="50">
        <v>283</v>
      </c>
      <c r="D194" s="50" t="s">
        <v>197</v>
      </c>
      <c r="E194" s="50" t="s">
        <v>65</v>
      </c>
      <c r="F194" s="50" t="s">
        <v>70</v>
      </c>
      <c r="G194" s="50" t="s">
        <v>354</v>
      </c>
      <c r="H194" s="50" t="s">
        <v>354</v>
      </c>
      <c r="I194" s="50" t="s">
        <v>354</v>
      </c>
      <c r="J194" s="55">
        <v>846.13</v>
      </c>
      <c r="K194" s="60">
        <f>IF(OtherAPPYTable[[#This Row],[Entry no.]]&lt;&gt;"",0,"")</f>
        <v>0</v>
      </c>
      <c r="L194" s="60">
        <f>OtherAPPYTable[[#This Row],[Amount]]</f>
        <v>846.13</v>
      </c>
    </row>
    <row r="195" spans="1:12" x14ac:dyDescent="0.45">
      <c r="A195" s="49">
        <v>5</v>
      </c>
      <c r="B195" s="50">
        <v>710</v>
      </c>
      <c r="C195" s="50">
        <v>285</v>
      </c>
      <c r="D195" s="50" t="s">
        <v>198</v>
      </c>
      <c r="E195" s="50" t="s">
        <v>68</v>
      </c>
      <c r="F195" s="50" t="s">
        <v>73</v>
      </c>
      <c r="G195" s="50" t="s">
        <v>354</v>
      </c>
      <c r="H195" s="50" t="s">
        <v>354</v>
      </c>
      <c r="I195" s="50" t="s">
        <v>354</v>
      </c>
      <c r="J195" s="55">
        <v>-2050</v>
      </c>
      <c r="K195" s="60">
        <f>IF(OtherAPPYTable[[#This Row],[Entry no.]]&lt;&gt;"",0,"")</f>
        <v>0</v>
      </c>
      <c r="L195" s="60">
        <f>OtherAPPYTable[[#This Row],[Amount]]</f>
        <v>-2050</v>
      </c>
    </row>
    <row r="196" spans="1:12" x14ac:dyDescent="0.45">
      <c r="A196" s="49">
        <v>5</v>
      </c>
      <c r="B196" s="50">
        <v>712</v>
      </c>
      <c r="C196" s="50">
        <v>286</v>
      </c>
      <c r="D196" s="50" t="s">
        <v>198</v>
      </c>
      <c r="E196" s="50" t="s">
        <v>68</v>
      </c>
      <c r="F196" s="50" t="s">
        <v>73</v>
      </c>
      <c r="G196" s="50" t="s">
        <v>354</v>
      </c>
      <c r="H196" s="50" t="s">
        <v>354</v>
      </c>
      <c r="I196" s="50" t="s">
        <v>354</v>
      </c>
      <c r="J196" s="55">
        <v>2050</v>
      </c>
      <c r="K196" s="60">
        <f>IF(OtherAPPYTable[[#This Row],[Entry no.]]&lt;&gt;"",0,"")</f>
        <v>0</v>
      </c>
      <c r="L196" s="60">
        <f>OtherAPPYTable[[#This Row],[Amount]]</f>
        <v>2050</v>
      </c>
    </row>
    <row r="197" spans="1:12" x14ac:dyDescent="0.45">
      <c r="A197" s="49">
        <v>6</v>
      </c>
      <c r="B197" s="50">
        <v>718</v>
      </c>
      <c r="C197" s="50">
        <v>288</v>
      </c>
      <c r="D197" s="50" t="s">
        <v>199</v>
      </c>
      <c r="E197" s="50" t="s">
        <v>66</v>
      </c>
      <c r="F197" s="50" t="s">
        <v>71</v>
      </c>
      <c r="G197" s="50" t="s">
        <v>355</v>
      </c>
      <c r="H197" s="50" t="s">
        <v>355</v>
      </c>
      <c r="I197" s="50" t="s">
        <v>355</v>
      </c>
      <c r="J197" s="55">
        <v>-576.6</v>
      </c>
      <c r="K197" s="60">
        <f>IF(OtherAPPYTable[[#This Row],[Entry no.]]&lt;&gt;"",0,"")</f>
        <v>0</v>
      </c>
      <c r="L197" s="60">
        <f>OtherAPPYTable[[#This Row],[Amount]]</f>
        <v>-576.6</v>
      </c>
    </row>
    <row r="198" spans="1:12" x14ac:dyDescent="0.45">
      <c r="A198" s="49">
        <v>6</v>
      </c>
      <c r="B198" s="50">
        <v>720</v>
      </c>
      <c r="C198" s="50">
        <v>289</v>
      </c>
      <c r="D198" s="50" t="s">
        <v>199</v>
      </c>
      <c r="E198" s="50" t="s">
        <v>66</v>
      </c>
      <c r="F198" s="50" t="s">
        <v>71</v>
      </c>
      <c r="G198" s="50" t="s">
        <v>355</v>
      </c>
      <c r="H198" s="50" t="s">
        <v>355</v>
      </c>
      <c r="I198" s="50" t="s">
        <v>355</v>
      </c>
      <c r="J198" s="55">
        <v>576.6</v>
      </c>
      <c r="K198" s="60">
        <f>IF(OtherAPPYTable[[#This Row],[Entry no.]]&lt;&gt;"",0,"")</f>
        <v>0</v>
      </c>
      <c r="L198" s="60">
        <f>OtherAPPYTable[[#This Row],[Amount]]</f>
        <v>576.6</v>
      </c>
    </row>
    <row r="199" spans="1:12" x14ac:dyDescent="0.45">
      <c r="A199" s="49">
        <v>4</v>
      </c>
      <c r="B199" s="50">
        <v>725</v>
      </c>
      <c r="C199" s="50">
        <v>291</v>
      </c>
      <c r="D199" s="50" t="s">
        <v>200</v>
      </c>
      <c r="E199" s="50" t="s">
        <v>65</v>
      </c>
      <c r="F199" s="50" t="s">
        <v>70</v>
      </c>
      <c r="G199" s="50" t="s">
        <v>356</v>
      </c>
      <c r="H199" s="50" t="s">
        <v>356</v>
      </c>
      <c r="I199" s="50" t="s">
        <v>356</v>
      </c>
      <c r="J199" s="55">
        <v>-840.88</v>
      </c>
      <c r="K199" s="60">
        <f>IF(OtherAPPYTable[[#This Row],[Entry no.]]&lt;&gt;"",0,"")</f>
        <v>0</v>
      </c>
      <c r="L199" s="60">
        <f>OtherAPPYTable[[#This Row],[Amount]]</f>
        <v>-840.88</v>
      </c>
    </row>
    <row r="200" spans="1:12" x14ac:dyDescent="0.45">
      <c r="A200" s="49">
        <v>4</v>
      </c>
      <c r="B200" s="50">
        <v>727</v>
      </c>
      <c r="C200" s="50">
        <v>292</v>
      </c>
      <c r="D200" s="50" t="s">
        <v>200</v>
      </c>
      <c r="E200" s="50" t="s">
        <v>65</v>
      </c>
      <c r="F200" s="50" t="s">
        <v>70</v>
      </c>
      <c r="G200" s="50" t="s">
        <v>356</v>
      </c>
      <c r="H200" s="50" t="s">
        <v>356</v>
      </c>
      <c r="I200" s="50" t="s">
        <v>356</v>
      </c>
      <c r="J200" s="55">
        <v>840.88</v>
      </c>
      <c r="K200" s="60">
        <f>IF(OtherAPPYTable[[#This Row],[Entry no.]]&lt;&gt;"",0,"")</f>
        <v>0</v>
      </c>
      <c r="L200" s="60">
        <f>OtherAPPYTable[[#This Row],[Amount]]</f>
        <v>840.88</v>
      </c>
    </row>
    <row r="201" spans="1:12" x14ac:dyDescent="0.45">
      <c r="A201" s="49">
        <v>4</v>
      </c>
      <c r="B201" s="50">
        <v>734</v>
      </c>
      <c r="C201" s="50">
        <v>294</v>
      </c>
      <c r="D201" s="50" t="s">
        <v>201</v>
      </c>
      <c r="E201" s="50" t="s">
        <v>67</v>
      </c>
      <c r="F201" s="50" t="s">
        <v>72</v>
      </c>
      <c r="G201" s="50" t="s">
        <v>357</v>
      </c>
      <c r="H201" s="50" t="s">
        <v>357</v>
      </c>
      <c r="I201" s="50" t="s">
        <v>357</v>
      </c>
      <c r="J201" s="55">
        <v>-1455.5</v>
      </c>
      <c r="K201" s="60">
        <f>IF(OtherAPPYTable[[#This Row],[Entry no.]]&lt;&gt;"",0,"")</f>
        <v>0</v>
      </c>
      <c r="L201" s="60">
        <f>OtherAPPYTable[[#This Row],[Amount]]</f>
        <v>-1455.5</v>
      </c>
    </row>
    <row r="202" spans="1:12" x14ac:dyDescent="0.45">
      <c r="A202" s="49">
        <v>4</v>
      </c>
      <c r="B202" s="50">
        <v>736</v>
      </c>
      <c r="C202" s="50">
        <v>295</v>
      </c>
      <c r="D202" s="50" t="s">
        <v>201</v>
      </c>
      <c r="E202" s="50" t="s">
        <v>67</v>
      </c>
      <c r="F202" s="50" t="s">
        <v>72</v>
      </c>
      <c r="G202" s="50" t="s">
        <v>357</v>
      </c>
      <c r="H202" s="50" t="s">
        <v>357</v>
      </c>
      <c r="I202" s="50" t="s">
        <v>357</v>
      </c>
      <c r="J202" s="55">
        <v>1455.5</v>
      </c>
      <c r="K202" s="60">
        <f>IF(OtherAPPYTable[[#This Row],[Entry no.]]&lt;&gt;"",0,"")</f>
        <v>0</v>
      </c>
      <c r="L202" s="60">
        <f>OtherAPPYTable[[#This Row],[Amount]]</f>
        <v>1455.5</v>
      </c>
    </row>
    <row r="203" spans="1:12" x14ac:dyDescent="0.45">
      <c r="A203" s="49">
        <v>3</v>
      </c>
      <c r="B203" s="50">
        <v>740</v>
      </c>
      <c r="C203" s="50">
        <v>297</v>
      </c>
      <c r="D203" s="50" t="s">
        <v>202</v>
      </c>
      <c r="E203" s="50" t="s">
        <v>69</v>
      </c>
      <c r="F203" s="50" t="s">
        <v>74</v>
      </c>
      <c r="G203" s="50" t="s">
        <v>357</v>
      </c>
      <c r="H203" s="50" t="s">
        <v>357</v>
      </c>
      <c r="I203" s="50" t="s">
        <v>357</v>
      </c>
      <c r="J203" s="55">
        <v>-780</v>
      </c>
      <c r="K203" s="60">
        <f>IF(OtherAPPYTable[[#This Row],[Entry no.]]&lt;&gt;"",0,"")</f>
        <v>0</v>
      </c>
      <c r="L203" s="60">
        <f>OtherAPPYTable[[#This Row],[Amount]]</f>
        <v>-780</v>
      </c>
    </row>
    <row r="204" spans="1:12" x14ac:dyDescent="0.45">
      <c r="A204" s="49">
        <v>3</v>
      </c>
      <c r="B204" s="50">
        <v>742</v>
      </c>
      <c r="C204" s="50">
        <v>298</v>
      </c>
      <c r="D204" s="50" t="s">
        <v>202</v>
      </c>
      <c r="E204" s="50" t="s">
        <v>69</v>
      </c>
      <c r="F204" s="50" t="s">
        <v>74</v>
      </c>
      <c r="G204" s="50" t="s">
        <v>357</v>
      </c>
      <c r="H204" s="50" t="s">
        <v>357</v>
      </c>
      <c r="I204" s="50" t="s">
        <v>357</v>
      </c>
      <c r="J204" s="55">
        <v>780</v>
      </c>
      <c r="K204" s="60">
        <f>IF(OtherAPPYTable[[#This Row],[Entry no.]]&lt;&gt;"",0,"")</f>
        <v>0</v>
      </c>
      <c r="L204" s="60">
        <f>OtherAPPYTable[[#This Row],[Amount]]</f>
        <v>780</v>
      </c>
    </row>
    <row r="205" spans="1:12" x14ac:dyDescent="0.45">
      <c r="A205" s="49">
        <v>4</v>
      </c>
      <c r="B205" s="50">
        <v>747</v>
      </c>
      <c r="C205" s="50">
        <v>300</v>
      </c>
      <c r="D205" s="50" t="s">
        <v>203</v>
      </c>
      <c r="E205" s="50" t="s">
        <v>67</v>
      </c>
      <c r="F205" s="50" t="s">
        <v>72</v>
      </c>
      <c r="G205" s="50" t="s">
        <v>358</v>
      </c>
      <c r="H205" s="50" t="s">
        <v>358</v>
      </c>
      <c r="I205" s="50" t="s">
        <v>358</v>
      </c>
      <c r="J205" s="55">
        <v>-6332.5</v>
      </c>
      <c r="K205" s="60">
        <f>IF(OtherAPPYTable[[#This Row],[Entry no.]]&lt;&gt;"",0,"")</f>
        <v>0</v>
      </c>
      <c r="L205" s="60">
        <f>OtherAPPYTable[[#This Row],[Amount]]</f>
        <v>-6332.5</v>
      </c>
    </row>
    <row r="206" spans="1:12" x14ac:dyDescent="0.45">
      <c r="A206" s="49">
        <v>4</v>
      </c>
      <c r="B206" s="50">
        <v>749</v>
      </c>
      <c r="C206" s="50">
        <v>301</v>
      </c>
      <c r="D206" s="50" t="s">
        <v>203</v>
      </c>
      <c r="E206" s="50" t="s">
        <v>67</v>
      </c>
      <c r="F206" s="50" t="s">
        <v>72</v>
      </c>
      <c r="G206" s="50" t="s">
        <v>358</v>
      </c>
      <c r="H206" s="50" t="s">
        <v>358</v>
      </c>
      <c r="I206" s="50" t="s">
        <v>358</v>
      </c>
      <c r="J206" s="55">
        <v>6332.5</v>
      </c>
      <c r="K206" s="60">
        <f>IF(OtherAPPYTable[[#This Row],[Entry no.]]&lt;&gt;"",0,"")</f>
        <v>0</v>
      </c>
      <c r="L206" s="60">
        <f>OtherAPPYTable[[#This Row],[Amount]]</f>
        <v>6332.5</v>
      </c>
    </row>
    <row r="207" spans="1:12" x14ac:dyDescent="0.45">
      <c r="A207" s="49">
        <v>4</v>
      </c>
      <c r="B207" s="50">
        <v>754</v>
      </c>
      <c r="C207" s="50">
        <v>303</v>
      </c>
      <c r="D207" s="50" t="s">
        <v>204</v>
      </c>
      <c r="E207" s="50" t="s">
        <v>65</v>
      </c>
      <c r="F207" s="50" t="s">
        <v>70</v>
      </c>
      <c r="G207" s="50" t="s">
        <v>359</v>
      </c>
      <c r="H207" s="50" t="s">
        <v>359</v>
      </c>
      <c r="I207" s="50" t="s">
        <v>359</v>
      </c>
      <c r="J207" s="55">
        <v>-853.13</v>
      </c>
      <c r="K207" s="60">
        <f>IF(OtherAPPYTable[[#This Row],[Entry no.]]&lt;&gt;"",0,"")</f>
        <v>0</v>
      </c>
      <c r="L207" s="60">
        <f>OtherAPPYTable[[#This Row],[Amount]]</f>
        <v>-853.13</v>
      </c>
    </row>
    <row r="208" spans="1:12" x14ac:dyDescent="0.45">
      <c r="A208" s="49">
        <v>4</v>
      </c>
      <c r="B208" s="50">
        <v>756</v>
      </c>
      <c r="C208" s="50">
        <v>304</v>
      </c>
      <c r="D208" s="50" t="s">
        <v>204</v>
      </c>
      <c r="E208" s="50" t="s">
        <v>65</v>
      </c>
      <c r="F208" s="50" t="s">
        <v>70</v>
      </c>
      <c r="G208" s="50" t="s">
        <v>359</v>
      </c>
      <c r="H208" s="50" t="s">
        <v>359</v>
      </c>
      <c r="I208" s="50" t="s">
        <v>359</v>
      </c>
      <c r="J208" s="55">
        <v>853.13</v>
      </c>
      <c r="K208" s="60">
        <f>IF(OtherAPPYTable[[#This Row],[Entry no.]]&lt;&gt;"",0,"")</f>
        <v>0</v>
      </c>
      <c r="L208" s="60">
        <f>OtherAPPYTable[[#This Row],[Amount]]</f>
        <v>853.13</v>
      </c>
    </row>
    <row r="209" spans="1:12" x14ac:dyDescent="0.45">
      <c r="A209" s="49">
        <v>6</v>
      </c>
      <c r="B209" s="50">
        <v>762</v>
      </c>
      <c r="C209" s="50">
        <v>306</v>
      </c>
      <c r="D209" s="50" t="s">
        <v>205</v>
      </c>
      <c r="E209" s="50" t="s">
        <v>66</v>
      </c>
      <c r="F209" s="50" t="s">
        <v>71</v>
      </c>
      <c r="G209" s="50" t="s">
        <v>360</v>
      </c>
      <c r="H209" s="50" t="s">
        <v>360</v>
      </c>
      <c r="I209" s="50" t="s">
        <v>360</v>
      </c>
      <c r="J209" s="55">
        <v>-305.8</v>
      </c>
      <c r="K209" s="60">
        <f>IF(OtherAPPYTable[[#This Row],[Entry no.]]&lt;&gt;"",0,"")</f>
        <v>0</v>
      </c>
      <c r="L209" s="60">
        <f>OtherAPPYTable[[#This Row],[Amount]]</f>
        <v>-305.8</v>
      </c>
    </row>
    <row r="210" spans="1:12" x14ac:dyDescent="0.45">
      <c r="A210" s="49">
        <v>6</v>
      </c>
      <c r="B210" s="50">
        <v>764</v>
      </c>
      <c r="C210" s="50">
        <v>307</v>
      </c>
      <c r="D210" s="50" t="s">
        <v>205</v>
      </c>
      <c r="E210" s="50" t="s">
        <v>66</v>
      </c>
      <c r="F210" s="50" t="s">
        <v>71</v>
      </c>
      <c r="G210" s="50" t="s">
        <v>360</v>
      </c>
      <c r="H210" s="50" t="s">
        <v>360</v>
      </c>
      <c r="I210" s="50" t="s">
        <v>360</v>
      </c>
      <c r="J210" s="55">
        <v>305.8</v>
      </c>
      <c r="K210" s="60">
        <f>IF(OtherAPPYTable[[#This Row],[Entry no.]]&lt;&gt;"",0,"")</f>
        <v>0</v>
      </c>
      <c r="L210" s="60">
        <f>OtherAPPYTable[[#This Row],[Amount]]</f>
        <v>305.8</v>
      </c>
    </row>
    <row r="211" spans="1:12" x14ac:dyDescent="0.45">
      <c r="A211" s="49">
        <v>5</v>
      </c>
      <c r="B211" s="50">
        <v>769</v>
      </c>
      <c r="C211" s="50">
        <v>309</v>
      </c>
      <c r="D211" s="50" t="s">
        <v>206</v>
      </c>
      <c r="E211" s="50" t="s">
        <v>68</v>
      </c>
      <c r="F211" s="50" t="s">
        <v>73</v>
      </c>
      <c r="G211" s="50" t="s">
        <v>360</v>
      </c>
      <c r="H211" s="50" t="s">
        <v>360</v>
      </c>
      <c r="I211" s="50" t="s">
        <v>360</v>
      </c>
      <c r="J211" s="55">
        <v>-6188</v>
      </c>
      <c r="K211" s="60">
        <f>IF(OtherAPPYTable[[#This Row],[Entry no.]]&lt;&gt;"",0,"")</f>
        <v>0</v>
      </c>
      <c r="L211" s="60">
        <f>OtherAPPYTable[[#This Row],[Amount]]</f>
        <v>-6188</v>
      </c>
    </row>
    <row r="212" spans="1:12" x14ac:dyDescent="0.45">
      <c r="A212" s="49">
        <v>5</v>
      </c>
      <c r="B212" s="50">
        <v>771</v>
      </c>
      <c r="C212" s="50">
        <v>310</v>
      </c>
      <c r="D212" s="50" t="s">
        <v>206</v>
      </c>
      <c r="E212" s="50" t="s">
        <v>68</v>
      </c>
      <c r="F212" s="50" t="s">
        <v>73</v>
      </c>
      <c r="G212" s="50" t="s">
        <v>360</v>
      </c>
      <c r="H212" s="50" t="s">
        <v>360</v>
      </c>
      <c r="I212" s="50" t="s">
        <v>360</v>
      </c>
      <c r="J212" s="55">
        <v>6188</v>
      </c>
      <c r="K212" s="60">
        <f>IF(OtherAPPYTable[[#This Row],[Entry no.]]&lt;&gt;"",0,"")</f>
        <v>0</v>
      </c>
      <c r="L212" s="60">
        <f>OtherAPPYTable[[#This Row],[Amount]]</f>
        <v>6188</v>
      </c>
    </row>
    <row r="213" spans="1:12" x14ac:dyDescent="0.45">
      <c r="A213" s="49">
        <v>5</v>
      </c>
      <c r="B213" s="50">
        <v>776</v>
      </c>
      <c r="C213" s="50">
        <v>312</v>
      </c>
      <c r="D213" s="50" t="s">
        <v>207</v>
      </c>
      <c r="E213" s="50" t="s">
        <v>68</v>
      </c>
      <c r="F213" s="50" t="s">
        <v>73</v>
      </c>
      <c r="G213" s="50" t="s">
        <v>361</v>
      </c>
      <c r="H213" s="50" t="s">
        <v>361</v>
      </c>
      <c r="I213" s="50" t="s">
        <v>361</v>
      </c>
      <c r="J213" s="55">
        <v>-487.5</v>
      </c>
      <c r="K213" s="60">
        <f>IF(OtherAPPYTable[[#This Row],[Entry no.]]&lt;&gt;"",0,"")</f>
        <v>0</v>
      </c>
      <c r="L213" s="60">
        <f>OtherAPPYTable[[#This Row],[Amount]]</f>
        <v>-487.5</v>
      </c>
    </row>
    <row r="214" spans="1:12" x14ac:dyDescent="0.45">
      <c r="A214" s="49">
        <v>5</v>
      </c>
      <c r="B214" s="50">
        <v>778</v>
      </c>
      <c r="C214" s="50">
        <v>313</v>
      </c>
      <c r="D214" s="50" t="s">
        <v>207</v>
      </c>
      <c r="E214" s="50" t="s">
        <v>68</v>
      </c>
      <c r="F214" s="50" t="s">
        <v>73</v>
      </c>
      <c r="G214" s="50" t="s">
        <v>361</v>
      </c>
      <c r="H214" s="50" t="s">
        <v>361</v>
      </c>
      <c r="I214" s="50" t="s">
        <v>361</v>
      </c>
      <c r="J214" s="55">
        <v>487.5</v>
      </c>
      <c r="K214" s="60">
        <f>IF(OtherAPPYTable[[#This Row],[Entry no.]]&lt;&gt;"",0,"")</f>
        <v>0</v>
      </c>
      <c r="L214" s="60">
        <f>OtherAPPYTable[[#This Row],[Amount]]</f>
        <v>487.5</v>
      </c>
    </row>
    <row r="215" spans="1:12" x14ac:dyDescent="0.45">
      <c r="A215" s="49">
        <v>6</v>
      </c>
      <c r="B215" s="50">
        <v>784</v>
      </c>
      <c r="C215" s="50">
        <v>315</v>
      </c>
      <c r="D215" s="50" t="s">
        <v>208</v>
      </c>
      <c r="E215" s="50" t="s">
        <v>66</v>
      </c>
      <c r="F215" s="50" t="s">
        <v>71</v>
      </c>
      <c r="G215" s="50" t="s">
        <v>361</v>
      </c>
      <c r="H215" s="50" t="s">
        <v>361</v>
      </c>
      <c r="I215" s="50" t="s">
        <v>361</v>
      </c>
      <c r="J215" s="55">
        <v>-480.5</v>
      </c>
      <c r="K215" s="60">
        <f>IF(OtherAPPYTable[[#This Row],[Entry no.]]&lt;&gt;"",0,"")</f>
        <v>0</v>
      </c>
      <c r="L215" s="60">
        <f>OtherAPPYTable[[#This Row],[Amount]]</f>
        <v>-480.5</v>
      </c>
    </row>
    <row r="216" spans="1:12" x14ac:dyDescent="0.45">
      <c r="A216" s="66">
        <v>6</v>
      </c>
      <c r="B216" s="67">
        <v>786</v>
      </c>
      <c r="C216" s="67">
        <v>316</v>
      </c>
      <c r="D216" s="67" t="s">
        <v>208</v>
      </c>
      <c r="E216" s="67" t="s">
        <v>66</v>
      </c>
      <c r="F216" s="67" t="s">
        <v>71</v>
      </c>
      <c r="G216" s="67" t="s">
        <v>361</v>
      </c>
      <c r="H216" s="67" t="s">
        <v>361</v>
      </c>
      <c r="I216" s="67" t="s">
        <v>361</v>
      </c>
      <c r="J216" s="68">
        <v>480.5</v>
      </c>
      <c r="K216" s="78">
        <f>IF(OtherAPPYTable[[#This Row],[Entry no.]]&lt;&gt;"",0,"")</f>
        <v>0</v>
      </c>
      <c r="L216" s="78">
        <f>OtherAPPYTable[[#This Row],[Amount]]</f>
        <v>480.5</v>
      </c>
    </row>
    <row r="217" spans="1:12" x14ac:dyDescent="0.45">
      <c r="A217" s="66">
        <v>6</v>
      </c>
      <c r="B217" s="67">
        <v>792</v>
      </c>
      <c r="C217" s="67">
        <v>318</v>
      </c>
      <c r="D217" s="67" t="s">
        <v>209</v>
      </c>
      <c r="E217" s="67" t="s">
        <v>66</v>
      </c>
      <c r="F217" s="67" t="s">
        <v>71</v>
      </c>
      <c r="G217" s="67" t="s">
        <v>362</v>
      </c>
      <c r="H217" s="67" t="s">
        <v>362</v>
      </c>
      <c r="I217" s="67" t="s">
        <v>362</v>
      </c>
      <c r="J217" s="68">
        <v>-1536.5</v>
      </c>
      <c r="K217" s="78">
        <f>IF(OtherAPPYTable[[#This Row],[Entry no.]]&lt;&gt;"",0,"")</f>
        <v>0</v>
      </c>
      <c r="L217" s="78">
        <f>OtherAPPYTable[[#This Row],[Amount]]</f>
        <v>-1536.5</v>
      </c>
    </row>
    <row r="218" spans="1:12" x14ac:dyDescent="0.45">
      <c r="A218" s="49">
        <v>6</v>
      </c>
      <c r="B218" s="50">
        <v>794</v>
      </c>
      <c r="C218" s="50">
        <v>319</v>
      </c>
      <c r="D218" s="50" t="s">
        <v>209</v>
      </c>
      <c r="E218" s="50" t="s">
        <v>66</v>
      </c>
      <c r="F218" s="50" t="s">
        <v>71</v>
      </c>
      <c r="G218" s="50" t="s">
        <v>362</v>
      </c>
      <c r="H218" s="50" t="s">
        <v>362</v>
      </c>
      <c r="I218" s="50" t="s">
        <v>362</v>
      </c>
      <c r="J218" s="55">
        <v>1536.5</v>
      </c>
      <c r="K218" s="60">
        <f>IF(OtherAPPYTable[[#This Row],[Entry no.]]&lt;&gt;"",0,"")</f>
        <v>0</v>
      </c>
      <c r="L218" s="60">
        <f>OtherAPPYTable[[#This Row],[Amount]]</f>
        <v>1536.5</v>
      </c>
    </row>
    <row r="219" spans="1:12" x14ac:dyDescent="0.45">
      <c r="A219" s="49">
        <v>4</v>
      </c>
      <c r="B219" s="50">
        <v>801</v>
      </c>
      <c r="C219" s="50">
        <v>321</v>
      </c>
      <c r="D219" s="50" t="s">
        <v>210</v>
      </c>
      <c r="E219" s="50" t="s">
        <v>65</v>
      </c>
      <c r="F219" s="50" t="s">
        <v>70</v>
      </c>
      <c r="G219" s="50" t="s">
        <v>363</v>
      </c>
      <c r="H219" s="50" t="s">
        <v>363</v>
      </c>
      <c r="I219" s="50" t="s">
        <v>363</v>
      </c>
      <c r="J219" s="55">
        <v>-1208.25</v>
      </c>
      <c r="K219" s="60">
        <f>IF(OtherAPPYTable[[#This Row],[Entry no.]]&lt;&gt;"",0,"")</f>
        <v>0</v>
      </c>
      <c r="L219" s="60">
        <f>OtherAPPYTable[[#This Row],[Amount]]</f>
        <v>-1208.25</v>
      </c>
    </row>
    <row r="220" spans="1:12" x14ac:dyDescent="0.45">
      <c r="A220" s="49">
        <v>4</v>
      </c>
      <c r="B220" s="50">
        <v>803</v>
      </c>
      <c r="C220" s="50">
        <v>322</v>
      </c>
      <c r="D220" s="50" t="s">
        <v>210</v>
      </c>
      <c r="E220" s="50" t="s">
        <v>65</v>
      </c>
      <c r="F220" s="50" t="s">
        <v>70</v>
      </c>
      <c r="G220" s="50" t="s">
        <v>363</v>
      </c>
      <c r="H220" s="50" t="s">
        <v>363</v>
      </c>
      <c r="I220" s="50" t="s">
        <v>363</v>
      </c>
      <c r="J220" s="55">
        <v>1208.25</v>
      </c>
      <c r="K220" s="60">
        <f>IF(OtherAPPYTable[[#This Row],[Entry no.]]&lt;&gt;"",0,"")</f>
        <v>0</v>
      </c>
      <c r="L220" s="60">
        <f>OtherAPPYTable[[#This Row],[Amount]]</f>
        <v>1208.25</v>
      </c>
    </row>
    <row r="221" spans="1:12" x14ac:dyDescent="0.45">
      <c r="A221" s="49">
        <v>5</v>
      </c>
      <c r="B221" s="50">
        <v>808</v>
      </c>
      <c r="C221" s="50">
        <v>324</v>
      </c>
      <c r="D221" s="50" t="s">
        <v>211</v>
      </c>
      <c r="E221" s="50" t="s">
        <v>68</v>
      </c>
      <c r="F221" s="50" t="s">
        <v>73</v>
      </c>
      <c r="G221" s="50" t="s">
        <v>363</v>
      </c>
      <c r="H221" s="50" t="s">
        <v>363</v>
      </c>
      <c r="I221" s="50" t="s">
        <v>363</v>
      </c>
      <c r="J221" s="55">
        <v>-2460</v>
      </c>
      <c r="K221" s="60">
        <f>IF(OtherAPPYTable[[#This Row],[Entry no.]]&lt;&gt;"",0,"")</f>
        <v>0</v>
      </c>
      <c r="L221" s="60">
        <f>OtherAPPYTable[[#This Row],[Amount]]</f>
        <v>-2460</v>
      </c>
    </row>
    <row r="222" spans="1:12" x14ac:dyDescent="0.45">
      <c r="A222" s="49">
        <v>5</v>
      </c>
      <c r="B222" s="50">
        <v>810</v>
      </c>
      <c r="C222" s="50">
        <v>325</v>
      </c>
      <c r="D222" s="50" t="s">
        <v>211</v>
      </c>
      <c r="E222" s="50" t="s">
        <v>68</v>
      </c>
      <c r="F222" s="50" t="s">
        <v>73</v>
      </c>
      <c r="G222" s="50" t="s">
        <v>363</v>
      </c>
      <c r="H222" s="50" t="s">
        <v>363</v>
      </c>
      <c r="I222" s="50" t="s">
        <v>363</v>
      </c>
      <c r="J222" s="55">
        <v>2460</v>
      </c>
      <c r="K222" s="60">
        <f>IF(OtherAPPYTable[[#This Row],[Entry no.]]&lt;&gt;"",0,"")</f>
        <v>0</v>
      </c>
      <c r="L222" s="60">
        <f>OtherAPPYTable[[#This Row],[Amount]]</f>
        <v>2460</v>
      </c>
    </row>
    <row r="223" spans="1:12" x14ac:dyDescent="0.45">
      <c r="A223" s="49">
        <v>6</v>
      </c>
      <c r="B223" s="50">
        <v>816</v>
      </c>
      <c r="C223" s="50">
        <v>327</v>
      </c>
      <c r="D223" s="50" t="s">
        <v>212</v>
      </c>
      <c r="E223" s="50" t="s">
        <v>66</v>
      </c>
      <c r="F223" s="50" t="s">
        <v>71</v>
      </c>
      <c r="G223" s="50" t="s">
        <v>364</v>
      </c>
      <c r="H223" s="50" t="s">
        <v>364</v>
      </c>
      <c r="I223" s="50" t="s">
        <v>364</v>
      </c>
      <c r="J223" s="55">
        <v>-576.6</v>
      </c>
      <c r="K223" s="60">
        <f>IF(OtherAPPYTable[[#This Row],[Entry no.]]&lt;&gt;"",0,"")</f>
        <v>0</v>
      </c>
      <c r="L223" s="60">
        <f>OtherAPPYTable[[#This Row],[Amount]]</f>
        <v>-576.6</v>
      </c>
    </row>
    <row r="224" spans="1:12" x14ac:dyDescent="0.45">
      <c r="A224" s="49">
        <v>6</v>
      </c>
      <c r="B224" s="50">
        <v>818</v>
      </c>
      <c r="C224" s="50">
        <v>328</v>
      </c>
      <c r="D224" s="50" t="s">
        <v>212</v>
      </c>
      <c r="E224" s="50" t="s">
        <v>66</v>
      </c>
      <c r="F224" s="50" t="s">
        <v>71</v>
      </c>
      <c r="G224" s="50" t="s">
        <v>364</v>
      </c>
      <c r="H224" s="50" t="s">
        <v>364</v>
      </c>
      <c r="I224" s="50" t="s">
        <v>364</v>
      </c>
      <c r="J224" s="55">
        <v>576.6</v>
      </c>
      <c r="K224" s="60">
        <f>IF(OtherAPPYTable[[#This Row],[Entry no.]]&lt;&gt;"",0,"")</f>
        <v>0</v>
      </c>
      <c r="L224" s="60">
        <f>OtherAPPYTable[[#This Row],[Amount]]</f>
        <v>576.6</v>
      </c>
    </row>
    <row r="225" spans="1:12" x14ac:dyDescent="0.45">
      <c r="A225" s="49">
        <v>4</v>
      </c>
      <c r="B225" s="50">
        <v>823</v>
      </c>
      <c r="C225" s="50">
        <v>330</v>
      </c>
      <c r="D225" s="50" t="s">
        <v>213</v>
      </c>
      <c r="E225" s="50" t="s">
        <v>65</v>
      </c>
      <c r="F225" s="50" t="s">
        <v>70</v>
      </c>
      <c r="G225" s="50" t="s">
        <v>365</v>
      </c>
      <c r="H225" s="50" t="s">
        <v>365</v>
      </c>
      <c r="I225" s="50" t="s">
        <v>365</v>
      </c>
      <c r="J225" s="55">
        <v>-961</v>
      </c>
      <c r="K225" s="60">
        <f>IF(OtherAPPYTable[[#This Row],[Entry no.]]&lt;&gt;"",0,"")</f>
        <v>0</v>
      </c>
      <c r="L225" s="60">
        <f>OtherAPPYTable[[#This Row],[Amount]]</f>
        <v>-961</v>
      </c>
    </row>
    <row r="226" spans="1:12" x14ac:dyDescent="0.45">
      <c r="A226" s="49">
        <v>4</v>
      </c>
      <c r="B226" s="50">
        <v>825</v>
      </c>
      <c r="C226" s="50">
        <v>331</v>
      </c>
      <c r="D226" s="50" t="s">
        <v>213</v>
      </c>
      <c r="E226" s="50" t="s">
        <v>65</v>
      </c>
      <c r="F226" s="50" t="s">
        <v>70</v>
      </c>
      <c r="G226" s="50" t="s">
        <v>365</v>
      </c>
      <c r="H226" s="50" t="s">
        <v>365</v>
      </c>
      <c r="I226" s="50" t="s">
        <v>365</v>
      </c>
      <c r="J226" s="55">
        <v>961</v>
      </c>
      <c r="K226" s="60">
        <f>IF(OtherAPPYTable[[#This Row],[Entry no.]]&lt;&gt;"",0,"")</f>
        <v>0</v>
      </c>
      <c r="L226" s="60">
        <f>OtherAPPYTable[[#This Row],[Amount]]</f>
        <v>961</v>
      </c>
    </row>
    <row r="227" spans="1:12" x14ac:dyDescent="0.45">
      <c r="A227" s="49">
        <v>4</v>
      </c>
      <c r="B227" s="50">
        <v>832</v>
      </c>
      <c r="C227" s="50">
        <v>333</v>
      </c>
      <c r="D227" s="50" t="s">
        <v>214</v>
      </c>
      <c r="E227" s="50" t="s">
        <v>67</v>
      </c>
      <c r="F227" s="50" t="s">
        <v>72</v>
      </c>
      <c r="G227" s="50" t="s">
        <v>366</v>
      </c>
      <c r="H227" s="50" t="s">
        <v>366</v>
      </c>
      <c r="I227" s="50" t="s">
        <v>366</v>
      </c>
      <c r="J227" s="55">
        <v>-1455.5</v>
      </c>
      <c r="K227" s="60">
        <f>IF(OtherAPPYTable[[#This Row],[Entry no.]]&lt;&gt;"",0,"")</f>
        <v>0</v>
      </c>
      <c r="L227" s="60">
        <f>OtherAPPYTable[[#This Row],[Amount]]</f>
        <v>-1455.5</v>
      </c>
    </row>
    <row r="228" spans="1:12" x14ac:dyDescent="0.45">
      <c r="A228" s="49">
        <v>4</v>
      </c>
      <c r="B228" s="50">
        <v>834</v>
      </c>
      <c r="C228" s="50">
        <v>334</v>
      </c>
      <c r="D228" s="50" t="s">
        <v>214</v>
      </c>
      <c r="E228" s="50" t="s">
        <v>67</v>
      </c>
      <c r="F228" s="50" t="s">
        <v>72</v>
      </c>
      <c r="G228" s="50" t="s">
        <v>366</v>
      </c>
      <c r="H228" s="50" t="s">
        <v>366</v>
      </c>
      <c r="I228" s="50" t="s">
        <v>366</v>
      </c>
      <c r="J228" s="55">
        <v>1455.5</v>
      </c>
      <c r="K228" s="60">
        <f>IF(OtherAPPYTable[[#This Row],[Entry no.]]&lt;&gt;"",0,"")</f>
        <v>0</v>
      </c>
      <c r="L228" s="60">
        <f>OtherAPPYTable[[#This Row],[Amount]]</f>
        <v>1455.5</v>
      </c>
    </row>
    <row r="229" spans="1:12" x14ac:dyDescent="0.45">
      <c r="A229" s="49">
        <v>3</v>
      </c>
      <c r="B229" s="50">
        <v>838</v>
      </c>
      <c r="C229" s="50">
        <v>336</v>
      </c>
      <c r="D229" s="50" t="s">
        <v>215</v>
      </c>
      <c r="E229" s="50" t="s">
        <v>69</v>
      </c>
      <c r="F229" s="50" t="s">
        <v>74</v>
      </c>
      <c r="G229" s="50" t="s">
        <v>366</v>
      </c>
      <c r="H229" s="50" t="s">
        <v>366</v>
      </c>
      <c r="I229" s="50" t="s">
        <v>366</v>
      </c>
      <c r="J229" s="55">
        <v>-877.5</v>
      </c>
      <c r="K229" s="60">
        <f>IF(OtherAPPYTable[[#This Row],[Entry no.]]&lt;&gt;"",0,"")</f>
        <v>0</v>
      </c>
      <c r="L229" s="60">
        <f>OtherAPPYTable[[#This Row],[Amount]]</f>
        <v>-877.5</v>
      </c>
    </row>
    <row r="230" spans="1:12" x14ac:dyDescent="0.45">
      <c r="A230" s="49">
        <v>3</v>
      </c>
      <c r="B230" s="50">
        <v>840</v>
      </c>
      <c r="C230" s="50">
        <v>337</v>
      </c>
      <c r="D230" s="50" t="s">
        <v>215</v>
      </c>
      <c r="E230" s="50" t="s">
        <v>69</v>
      </c>
      <c r="F230" s="50" t="s">
        <v>74</v>
      </c>
      <c r="G230" s="50" t="s">
        <v>366</v>
      </c>
      <c r="H230" s="50" t="s">
        <v>366</v>
      </c>
      <c r="I230" s="50" t="s">
        <v>366</v>
      </c>
      <c r="J230" s="55">
        <v>877.5</v>
      </c>
      <c r="K230" s="60">
        <f>IF(OtherAPPYTable[[#This Row],[Entry no.]]&lt;&gt;"",0,"")</f>
        <v>0</v>
      </c>
      <c r="L230" s="60">
        <f>OtherAPPYTable[[#This Row],[Amount]]</f>
        <v>877.5</v>
      </c>
    </row>
    <row r="231" spans="1:12" x14ac:dyDescent="0.45">
      <c r="A231" s="49">
        <v>4</v>
      </c>
      <c r="B231" s="50">
        <v>845</v>
      </c>
      <c r="C231" s="50">
        <v>339</v>
      </c>
      <c r="D231" s="50" t="s">
        <v>216</v>
      </c>
      <c r="E231" s="50" t="s">
        <v>67</v>
      </c>
      <c r="F231" s="50" t="s">
        <v>72</v>
      </c>
      <c r="G231" s="50" t="s">
        <v>367</v>
      </c>
      <c r="H231" s="50" t="s">
        <v>367</v>
      </c>
      <c r="I231" s="50" t="s">
        <v>367</v>
      </c>
      <c r="J231" s="55">
        <v>-6965.75</v>
      </c>
      <c r="K231" s="60">
        <f>IF(OtherAPPYTable[[#This Row],[Entry no.]]&lt;&gt;"",0,"")</f>
        <v>0</v>
      </c>
      <c r="L231" s="60">
        <f>OtherAPPYTable[[#This Row],[Amount]]</f>
        <v>-6965.75</v>
      </c>
    </row>
    <row r="232" spans="1:12" x14ac:dyDescent="0.45">
      <c r="A232" s="49">
        <v>4</v>
      </c>
      <c r="B232" s="50">
        <v>847</v>
      </c>
      <c r="C232" s="50">
        <v>340</v>
      </c>
      <c r="D232" s="50" t="s">
        <v>216</v>
      </c>
      <c r="E232" s="50" t="s">
        <v>67</v>
      </c>
      <c r="F232" s="50" t="s">
        <v>72</v>
      </c>
      <c r="G232" s="50" t="s">
        <v>367</v>
      </c>
      <c r="H232" s="50" t="s">
        <v>367</v>
      </c>
      <c r="I232" s="50" t="s">
        <v>367</v>
      </c>
      <c r="J232" s="55">
        <v>6965.75</v>
      </c>
      <c r="K232" s="60">
        <f>IF(OtherAPPYTable[[#This Row],[Entry no.]]&lt;&gt;"",0,"")</f>
        <v>0</v>
      </c>
      <c r="L232" s="60">
        <f>OtherAPPYTable[[#This Row],[Amount]]</f>
        <v>6965.75</v>
      </c>
    </row>
    <row r="233" spans="1:12" x14ac:dyDescent="0.45">
      <c r="A233" s="49">
        <v>4</v>
      </c>
      <c r="B233" s="50">
        <v>852</v>
      </c>
      <c r="C233" s="50">
        <v>342</v>
      </c>
      <c r="D233" s="50" t="s">
        <v>217</v>
      </c>
      <c r="E233" s="50" t="s">
        <v>65</v>
      </c>
      <c r="F233" s="50" t="s">
        <v>70</v>
      </c>
      <c r="G233" s="50" t="s">
        <v>368</v>
      </c>
      <c r="H233" s="50" t="s">
        <v>368</v>
      </c>
      <c r="I233" s="50" t="s">
        <v>368</v>
      </c>
      <c r="J233" s="55">
        <v>-853.13</v>
      </c>
      <c r="K233" s="60">
        <f>IF(OtherAPPYTable[[#This Row],[Entry no.]]&lt;&gt;"",0,"")</f>
        <v>0</v>
      </c>
      <c r="L233" s="60">
        <f>OtherAPPYTable[[#This Row],[Amount]]</f>
        <v>-853.13</v>
      </c>
    </row>
    <row r="234" spans="1:12" x14ac:dyDescent="0.45">
      <c r="A234" s="49">
        <v>4</v>
      </c>
      <c r="B234" s="50">
        <v>854</v>
      </c>
      <c r="C234" s="50">
        <v>343</v>
      </c>
      <c r="D234" s="50" t="s">
        <v>217</v>
      </c>
      <c r="E234" s="50" t="s">
        <v>65</v>
      </c>
      <c r="F234" s="50" t="s">
        <v>70</v>
      </c>
      <c r="G234" s="50" t="s">
        <v>368</v>
      </c>
      <c r="H234" s="50" t="s">
        <v>368</v>
      </c>
      <c r="I234" s="50" t="s">
        <v>368</v>
      </c>
      <c r="J234" s="55">
        <v>853.13</v>
      </c>
      <c r="K234" s="60">
        <f>IF(OtherAPPYTable[[#This Row],[Entry no.]]&lt;&gt;"",0,"")</f>
        <v>0</v>
      </c>
      <c r="L234" s="60">
        <f>OtherAPPYTable[[#This Row],[Amount]]</f>
        <v>853.13</v>
      </c>
    </row>
    <row r="235" spans="1:12" x14ac:dyDescent="0.45">
      <c r="A235" s="49">
        <v>6</v>
      </c>
      <c r="B235" s="50">
        <v>860</v>
      </c>
      <c r="C235" s="50">
        <v>345</v>
      </c>
      <c r="D235" s="50" t="s">
        <v>218</v>
      </c>
      <c r="E235" s="50" t="s">
        <v>66</v>
      </c>
      <c r="F235" s="50" t="s">
        <v>71</v>
      </c>
      <c r="G235" s="50" t="s">
        <v>369</v>
      </c>
      <c r="H235" s="50" t="s">
        <v>369</v>
      </c>
      <c r="I235" s="50" t="s">
        <v>369</v>
      </c>
      <c r="J235" s="55">
        <v>-278</v>
      </c>
      <c r="K235" s="60">
        <f>IF(OtherAPPYTable[[#This Row],[Entry no.]]&lt;&gt;"",0,"")</f>
        <v>0</v>
      </c>
      <c r="L235" s="60">
        <f>OtherAPPYTable[[#This Row],[Amount]]</f>
        <v>-278</v>
      </c>
    </row>
    <row r="236" spans="1:12" x14ac:dyDescent="0.45">
      <c r="A236" s="49">
        <v>6</v>
      </c>
      <c r="B236" s="50">
        <v>862</v>
      </c>
      <c r="C236" s="50">
        <v>346</v>
      </c>
      <c r="D236" s="50" t="s">
        <v>218</v>
      </c>
      <c r="E236" s="50" t="s">
        <v>66</v>
      </c>
      <c r="F236" s="50" t="s">
        <v>71</v>
      </c>
      <c r="G236" s="50" t="s">
        <v>369</v>
      </c>
      <c r="H236" s="50" t="s">
        <v>369</v>
      </c>
      <c r="I236" s="50" t="s">
        <v>369</v>
      </c>
      <c r="J236" s="55">
        <v>278</v>
      </c>
      <c r="K236" s="60">
        <f>IF(OtherAPPYTable[[#This Row],[Entry no.]]&lt;&gt;"",0,"")</f>
        <v>0</v>
      </c>
      <c r="L236" s="60">
        <f>OtherAPPYTable[[#This Row],[Amount]]</f>
        <v>278</v>
      </c>
    </row>
    <row r="237" spans="1:12" x14ac:dyDescent="0.45">
      <c r="A237" s="49">
        <v>5</v>
      </c>
      <c r="B237" s="50">
        <v>867</v>
      </c>
      <c r="C237" s="50">
        <v>348</v>
      </c>
      <c r="D237" s="50" t="s">
        <v>219</v>
      </c>
      <c r="E237" s="50" t="s">
        <v>68</v>
      </c>
      <c r="F237" s="50" t="s">
        <v>73</v>
      </c>
      <c r="G237" s="50" t="s">
        <v>369</v>
      </c>
      <c r="H237" s="50" t="s">
        <v>369</v>
      </c>
      <c r="I237" s="50" t="s">
        <v>369</v>
      </c>
      <c r="J237" s="55">
        <v>-7956</v>
      </c>
      <c r="K237" s="60">
        <f>IF(OtherAPPYTable[[#This Row],[Entry no.]]&lt;&gt;"",0,"")</f>
        <v>0</v>
      </c>
      <c r="L237" s="60">
        <f>OtherAPPYTable[[#This Row],[Amount]]</f>
        <v>-7956</v>
      </c>
    </row>
    <row r="238" spans="1:12" x14ac:dyDescent="0.45">
      <c r="A238" s="49">
        <v>5</v>
      </c>
      <c r="B238" s="50">
        <v>869</v>
      </c>
      <c r="C238" s="50">
        <v>349</v>
      </c>
      <c r="D238" s="50" t="s">
        <v>219</v>
      </c>
      <c r="E238" s="50" t="s">
        <v>68</v>
      </c>
      <c r="F238" s="50" t="s">
        <v>73</v>
      </c>
      <c r="G238" s="50" t="s">
        <v>369</v>
      </c>
      <c r="H238" s="50" t="s">
        <v>369</v>
      </c>
      <c r="I238" s="50" t="s">
        <v>369</v>
      </c>
      <c r="J238" s="55">
        <v>7956</v>
      </c>
      <c r="K238" s="60">
        <f>IF(OtherAPPYTable[[#This Row],[Entry no.]]&lt;&gt;"",0,"")</f>
        <v>0</v>
      </c>
      <c r="L238" s="60">
        <f>OtherAPPYTable[[#This Row],[Amount]]</f>
        <v>7956</v>
      </c>
    </row>
    <row r="239" spans="1:12" x14ac:dyDescent="0.45">
      <c r="A239" s="49">
        <v>5</v>
      </c>
      <c r="B239" s="50">
        <v>874</v>
      </c>
      <c r="C239" s="50">
        <v>351</v>
      </c>
      <c r="D239" s="50" t="s">
        <v>220</v>
      </c>
      <c r="E239" s="50" t="s">
        <v>68</v>
      </c>
      <c r="F239" s="50" t="s">
        <v>73</v>
      </c>
      <c r="G239" s="50" t="s">
        <v>370</v>
      </c>
      <c r="H239" s="50" t="s">
        <v>370</v>
      </c>
      <c r="I239" s="50" t="s">
        <v>370</v>
      </c>
      <c r="J239" s="55">
        <v>-731.25</v>
      </c>
      <c r="K239" s="60">
        <f>IF(OtherAPPYTable[[#This Row],[Entry no.]]&lt;&gt;"",0,"")</f>
        <v>0</v>
      </c>
      <c r="L239" s="60">
        <f>OtherAPPYTable[[#This Row],[Amount]]</f>
        <v>-731.25</v>
      </c>
    </row>
    <row r="240" spans="1:12" x14ac:dyDescent="0.45">
      <c r="A240" s="49">
        <v>5</v>
      </c>
      <c r="B240" s="50">
        <v>876</v>
      </c>
      <c r="C240" s="50">
        <v>352</v>
      </c>
      <c r="D240" s="50" t="s">
        <v>220</v>
      </c>
      <c r="E240" s="50" t="s">
        <v>68</v>
      </c>
      <c r="F240" s="50" t="s">
        <v>73</v>
      </c>
      <c r="G240" s="50" t="s">
        <v>370</v>
      </c>
      <c r="H240" s="50" t="s">
        <v>370</v>
      </c>
      <c r="I240" s="50" t="s">
        <v>370</v>
      </c>
      <c r="J240" s="55">
        <v>731.25</v>
      </c>
      <c r="K240" s="60">
        <f>IF(OtherAPPYTable[[#This Row],[Entry no.]]&lt;&gt;"",0,"")</f>
        <v>0</v>
      </c>
      <c r="L240" s="60">
        <f>OtherAPPYTable[[#This Row],[Amount]]</f>
        <v>731.25</v>
      </c>
    </row>
    <row r="241" spans="1:12" x14ac:dyDescent="0.45">
      <c r="A241" s="49">
        <v>6</v>
      </c>
      <c r="B241" s="50">
        <v>882</v>
      </c>
      <c r="C241" s="50">
        <v>354</v>
      </c>
      <c r="D241" s="50" t="s">
        <v>221</v>
      </c>
      <c r="E241" s="50" t="s">
        <v>66</v>
      </c>
      <c r="F241" s="50" t="s">
        <v>71</v>
      </c>
      <c r="G241" s="50" t="s">
        <v>370</v>
      </c>
      <c r="H241" s="50" t="s">
        <v>370</v>
      </c>
      <c r="I241" s="50" t="s">
        <v>370</v>
      </c>
      <c r="J241" s="55">
        <v>-672.7</v>
      </c>
      <c r="K241" s="60">
        <f>IF(OtherAPPYTable[[#This Row],[Entry no.]]&lt;&gt;"",0,"")</f>
        <v>0</v>
      </c>
      <c r="L241" s="60">
        <f>OtherAPPYTable[[#This Row],[Amount]]</f>
        <v>-672.7</v>
      </c>
    </row>
    <row r="242" spans="1:12" x14ac:dyDescent="0.45">
      <c r="A242" s="49">
        <v>6</v>
      </c>
      <c r="B242" s="50">
        <v>884</v>
      </c>
      <c r="C242" s="50">
        <v>355</v>
      </c>
      <c r="D242" s="50" t="s">
        <v>221</v>
      </c>
      <c r="E242" s="50" t="s">
        <v>66</v>
      </c>
      <c r="F242" s="50" t="s">
        <v>71</v>
      </c>
      <c r="G242" s="50" t="s">
        <v>370</v>
      </c>
      <c r="H242" s="50" t="s">
        <v>370</v>
      </c>
      <c r="I242" s="50" t="s">
        <v>370</v>
      </c>
      <c r="J242" s="55">
        <v>672.7</v>
      </c>
      <c r="K242" s="60">
        <f>IF(OtherAPPYTable[[#This Row],[Entry no.]]&lt;&gt;"",0,"")</f>
        <v>0</v>
      </c>
      <c r="L242" s="60">
        <f>OtherAPPYTable[[#This Row],[Amount]]</f>
        <v>672.7</v>
      </c>
    </row>
    <row r="243" spans="1:12" x14ac:dyDescent="0.45">
      <c r="A243" s="49">
        <v>6</v>
      </c>
      <c r="B243" s="50">
        <v>890</v>
      </c>
      <c r="C243" s="50">
        <v>357</v>
      </c>
      <c r="D243" s="50" t="s">
        <v>222</v>
      </c>
      <c r="E243" s="50" t="s">
        <v>66</v>
      </c>
      <c r="F243" s="50" t="s">
        <v>71</v>
      </c>
      <c r="G243" s="50" t="s">
        <v>371</v>
      </c>
      <c r="H243" s="50" t="s">
        <v>371</v>
      </c>
      <c r="I243" s="50" t="s">
        <v>371</v>
      </c>
      <c r="J243" s="55">
        <v>-1536.5</v>
      </c>
      <c r="K243" s="60">
        <f>IF(OtherAPPYTable[[#This Row],[Entry no.]]&lt;&gt;"",0,"")</f>
        <v>0</v>
      </c>
      <c r="L243" s="60">
        <f>OtherAPPYTable[[#This Row],[Amount]]</f>
        <v>-1536.5</v>
      </c>
    </row>
    <row r="244" spans="1:12" x14ac:dyDescent="0.45">
      <c r="A244" s="49">
        <v>6</v>
      </c>
      <c r="B244" s="50">
        <v>892</v>
      </c>
      <c r="C244" s="50">
        <v>358</v>
      </c>
      <c r="D244" s="50" t="s">
        <v>222</v>
      </c>
      <c r="E244" s="50" t="s">
        <v>66</v>
      </c>
      <c r="F244" s="50" t="s">
        <v>71</v>
      </c>
      <c r="G244" s="50" t="s">
        <v>371</v>
      </c>
      <c r="H244" s="50" t="s">
        <v>371</v>
      </c>
      <c r="I244" s="50" t="s">
        <v>371</v>
      </c>
      <c r="J244" s="55">
        <v>1536.5</v>
      </c>
      <c r="K244" s="60">
        <f>IF(OtherAPPYTable[[#This Row],[Entry no.]]&lt;&gt;"",0,"")</f>
        <v>0</v>
      </c>
      <c r="L244" s="60">
        <f>OtherAPPYTable[[#This Row],[Amount]]</f>
        <v>1536.5</v>
      </c>
    </row>
    <row r="245" spans="1:12" x14ac:dyDescent="0.45">
      <c r="A245" s="49">
        <v>4</v>
      </c>
      <c r="B245" s="50">
        <v>899</v>
      </c>
      <c r="C245" s="50">
        <v>360</v>
      </c>
      <c r="D245" s="50" t="s">
        <v>223</v>
      </c>
      <c r="E245" s="50" t="s">
        <v>65</v>
      </c>
      <c r="F245" s="50" t="s">
        <v>70</v>
      </c>
      <c r="G245" s="50" t="s">
        <v>372</v>
      </c>
      <c r="H245" s="50" t="s">
        <v>372</v>
      </c>
      <c r="I245" s="50" t="s">
        <v>372</v>
      </c>
      <c r="J245" s="55">
        <v>-968</v>
      </c>
      <c r="K245" s="60">
        <f>IF(OtherAPPYTable[[#This Row],[Entry no.]]&lt;&gt;"",0,"")</f>
        <v>0</v>
      </c>
      <c r="L245" s="60">
        <f>OtherAPPYTable[[#This Row],[Amount]]</f>
        <v>-968</v>
      </c>
    </row>
    <row r="246" spans="1:12" x14ac:dyDescent="0.45">
      <c r="A246" s="49">
        <v>4</v>
      </c>
      <c r="B246" s="50">
        <v>901</v>
      </c>
      <c r="C246" s="50">
        <v>361</v>
      </c>
      <c r="D246" s="50" t="s">
        <v>223</v>
      </c>
      <c r="E246" s="50" t="s">
        <v>65</v>
      </c>
      <c r="F246" s="50" t="s">
        <v>70</v>
      </c>
      <c r="G246" s="50" t="s">
        <v>372</v>
      </c>
      <c r="H246" s="50" t="s">
        <v>372</v>
      </c>
      <c r="I246" s="50" t="s">
        <v>372</v>
      </c>
      <c r="J246" s="55">
        <v>968</v>
      </c>
      <c r="K246" s="60">
        <f>IF(OtherAPPYTable[[#This Row],[Entry no.]]&lt;&gt;"",0,"")</f>
        <v>0</v>
      </c>
      <c r="L246" s="60">
        <f>OtherAPPYTable[[#This Row],[Amount]]</f>
        <v>968</v>
      </c>
    </row>
    <row r="247" spans="1:12" x14ac:dyDescent="0.45">
      <c r="A247" s="49">
        <v>5</v>
      </c>
      <c r="B247" s="50">
        <v>906</v>
      </c>
      <c r="C247" s="50">
        <v>363</v>
      </c>
      <c r="D247" s="50" t="s">
        <v>224</v>
      </c>
      <c r="E247" s="50" t="s">
        <v>68</v>
      </c>
      <c r="F247" s="50" t="s">
        <v>73</v>
      </c>
      <c r="G247" s="50" t="s">
        <v>372</v>
      </c>
      <c r="H247" s="50" t="s">
        <v>372</v>
      </c>
      <c r="I247" s="50" t="s">
        <v>372</v>
      </c>
      <c r="J247" s="55">
        <v>-1640</v>
      </c>
      <c r="K247" s="60">
        <f>IF(OtherAPPYTable[[#This Row],[Entry no.]]&lt;&gt;"",0,"")</f>
        <v>0</v>
      </c>
      <c r="L247" s="60">
        <f>OtherAPPYTable[[#This Row],[Amount]]</f>
        <v>-1640</v>
      </c>
    </row>
    <row r="248" spans="1:12" x14ac:dyDescent="0.45">
      <c r="A248" s="49">
        <v>5</v>
      </c>
      <c r="B248" s="50">
        <v>908</v>
      </c>
      <c r="C248" s="50">
        <v>364</v>
      </c>
      <c r="D248" s="50" t="s">
        <v>224</v>
      </c>
      <c r="E248" s="50" t="s">
        <v>68</v>
      </c>
      <c r="F248" s="50" t="s">
        <v>73</v>
      </c>
      <c r="G248" s="50" t="s">
        <v>372</v>
      </c>
      <c r="H248" s="50" t="s">
        <v>372</v>
      </c>
      <c r="I248" s="50" t="s">
        <v>372</v>
      </c>
      <c r="J248" s="55">
        <v>1640</v>
      </c>
      <c r="K248" s="60">
        <f>IF(OtherAPPYTable[[#This Row],[Entry no.]]&lt;&gt;"",0,"")</f>
        <v>0</v>
      </c>
      <c r="L248" s="60">
        <f>OtherAPPYTable[[#This Row],[Amount]]</f>
        <v>1640</v>
      </c>
    </row>
    <row r="249" spans="1:12" x14ac:dyDescent="0.45">
      <c r="A249" s="49">
        <v>6</v>
      </c>
      <c r="B249" s="50">
        <v>914</v>
      </c>
      <c r="C249" s="50">
        <v>366</v>
      </c>
      <c r="D249" s="50" t="s">
        <v>225</v>
      </c>
      <c r="E249" s="50" t="s">
        <v>66</v>
      </c>
      <c r="F249" s="50" t="s">
        <v>71</v>
      </c>
      <c r="G249" s="50" t="s">
        <v>373</v>
      </c>
      <c r="H249" s="50" t="s">
        <v>373</v>
      </c>
      <c r="I249" s="50" t="s">
        <v>373</v>
      </c>
      <c r="J249" s="55">
        <v>-480.5</v>
      </c>
      <c r="K249" s="60">
        <f>IF(OtherAPPYTable[[#This Row],[Entry no.]]&lt;&gt;"",0,"")</f>
        <v>0</v>
      </c>
      <c r="L249" s="60">
        <f>OtherAPPYTable[[#This Row],[Amount]]</f>
        <v>-480.5</v>
      </c>
    </row>
    <row r="250" spans="1:12" x14ac:dyDescent="0.45">
      <c r="A250" s="49">
        <v>6</v>
      </c>
      <c r="B250" s="50">
        <v>916</v>
      </c>
      <c r="C250" s="50">
        <v>367</v>
      </c>
      <c r="D250" s="50" t="s">
        <v>225</v>
      </c>
      <c r="E250" s="50" t="s">
        <v>66</v>
      </c>
      <c r="F250" s="50" t="s">
        <v>71</v>
      </c>
      <c r="G250" s="50" t="s">
        <v>373</v>
      </c>
      <c r="H250" s="50" t="s">
        <v>373</v>
      </c>
      <c r="I250" s="50" t="s">
        <v>373</v>
      </c>
      <c r="J250" s="55">
        <v>480.5</v>
      </c>
      <c r="K250" s="60">
        <f>IF(OtherAPPYTable[[#This Row],[Entry no.]]&lt;&gt;"",0,"")</f>
        <v>0</v>
      </c>
      <c r="L250" s="60">
        <f>OtherAPPYTable[[#This Row],[Amount]]</f>
        <v>480.5</v>
      </c>
    </row>
    <row r="251" spans="1:12" x14ac:dyDescent="0.45">
      <c r="A251" s="49">
        <v>4</v>
      </c>
      <c r="B251" s="50">
        <v>923</v>
      </c>
      <c r="C251" s="50">
        <v>369</v>
      </c>
      <c r="D251" s="50" t="s">
        <v>226</v>
      </c>
      <c r="E251" s="50" t="s">
        <v>67</v>
      </c>
      <c r="F251" s="50" t="s">
        <v>72</v>
      </c>
      <c r="G251" s="50" t="s">
        <v>374</v>
      </c>
      <c r="H251" s="50" t="s">
        <v>374</v>
      </c>
      <c r="I251" s="50" t="s">
        <v>374</v>
      </c>
      <c r="J251" s="55">
        <v>-847.88</v>
      </c>
      <c r="K251" s="60">
        <f>IF(OtherAPPYTable[[#This Row],[Entry no.]]&lt;&gt;"",0,"")</f>
        <v>0</v>
      </c>
      <c r="L251" s="60">
        <f>OtherAPPYTable[[#This Row],[Amount]]</f>
        <v>-847.88</v>
      </c>
    </row>
    <row r="252" spans="1:12" x14ac:dyDescent="0.45">
      <c r="A252" s="49">
        <v>4</v>
      </c>
      <c r="B252" s="50">
        <v>925</v>
      </c>
      <c r="C252" s="50">
        <v>370</v>
      </c>
      <c r="D252" s="50" t="s">
        <v>226</v>
      </c>
      <c r="E252" s="50" t="s">
        <v>67</v>
      </c>
      <c r="F252" s="50" t="s">
        <v>72</v>
      </c>
      <c r="G252" s="50" t="s">
        <v>374</v>
      </c>
      <c r="H252" s="50" t="s">
        <v>374</v>
      </c>
      <c r="I252" s="50" t="s">
        <v>374</v>
      </c>
      <c r="J252" s="55">
        <v>847.88</v>
      </c>
      <c r="K252" s="60">
        <f>IF(OtherAPPYTable[[#This Row],[Entry no.]]&lt;&gt;"",0,"")</f>
        <v>0</v>
      </c>
      <c r="L252" s="60">
        <f>OtherAPPYTable[[#This Row],[Amount]]</f>
        <v>847.88</v>
      </c>
    </row>
    <row r="253" spans="1:12" x14ac:dyDescent="0.45">
      <c r="A253" s="49">
        <v>4</v>
      </c>
      <c r="B253" s="50">
        <v>930</v>
      </c>
      <c r="C253" s="50">
        <v>372</v>
      </c>
      <c r="D253" s="50" t="s">
        <v>227</v>
      </c>
      <c r="E253" s="50" t="s">
        <v>65</v>
      </c>
      <c r="F253" s="50" t="s">
        <v>70</v>
      </c>
      <c r="G253" s="50" t="s">
        <v>374</v>
      </c>
      <c r="H253" s="50" t="s">
        <v>374</v>
      </c>
      <c r="I253" s="50" t="s">
        <v>374</v>
      </c>
      <c r="J253" s="55">
        <v>-600.63</v>
      </c>
      <c r="K253" s="60">
        <f>IF(OtherAPPYTable[[#This Row],[Entry no.]]&lt;&gt;"",0,"")</f>
        <v>0</v>
      </c>
      <c r="L253" s="60">
        <f>OtherAPPYTable[[#This Row],[Amount]]</f>
        <v>-600.63</v>
      </c>
    </row>
    <row r="254" spans="1:12" x14ac:dyDescent="0.45">
      <c r="A254" s="49">
        <v>4</v>
      </c>
      <c r="B254" s="50">
        <v>932</v>
      </c>
      <c r="C254" s="50">
        <v>373</v>
      </c>
      <c r="D254" s="50" t="s">
        <v>227</v>
      </c>
      <c r="E254" s="50" t="s">
        <v>65</v>
      </c>
      <c r="F254" s="50" t="s">
        <v>70</v>
      </c>
      <c r="G254" s="50" t="s">
        <v>374</v>
      </c>
      <c r="H254" s="50" t="s">
        <v>374</v>
      </c>
      <c r="I254" s="50" t="s">
        <v>374</v>
      </c>
      <c r="J254" s="55">
        <v>600.63</v>
      </c>
      <c r="K254" s="60">
        <f>IF(OtherAPPYTable[[#This Row],[Entry no.]]&lt;&gt;"",0,"")</f>
        <v>0</v>
      </c>
      <c r="L254" s="60">
        <f>OtherAPPYTable[[#This Row],[Amount]]</f>
        <v>600.63</v>
      </c>
    </row>
    <row r="255" spans="1:12" x14ac:dyDescent="0.45">
      <c r="A255" s="49">
        <v>3</v>
      </c>
      <c r="B255" s="50">
        <v>936</v>
      </c>
      <c r="C255" s="50">
        <v>375</v>
      </c>
      <c r="D255" s="50" t="s">
        <v>228</v>
      </c>
      <c r="E255" s="50" t="s">
        <v>69</v>
      </c>
      <c r="F255" s="50" t="s">
        <v>74</v>
      </c>
      <c r="G255" s="50" t="s">
        <v>375</v>
      </c>
      <c r="H255" s="50" t="s">
        <v>375</v>
      </c>
      <c r="I255" s="50" t="s">
        <v>375</v>
      </c>
      <c r="J255" s="55">
        <v>-682.5</v>
      </c>
      <c r="K255" s="60">
        <f>IF(OtherAPPYTable[[#This Row],[Entry no.]]&lt;&gt;"",0,"")</f>
        <v>0</v>
      </c>
      <c r="L255" s="60">
        <f>OtherAPPYTable[[#This Row],[Amount]]</f>
        <v>-682.5</v>
      </c>
    </row>
    <row r="256" spans="1:12" x14ac:dyDescent="0.45">
      <c r="A256" s="49">
        <v>3</v>
      </c>
      <c r="B256" s="50">
        <v>938</v>
      </c>
      <c r="C256" s="50">
        <v>376</v>
      </c>
      <c r="D256" s="50" t="s">
        <v>228</v>
      </c>
      <c r="E256" s="50" t="s">
        <v>69</v>
      </c>
      <c r="F256" s="50" t="s">
        <v>74</v>
      </c>
      <c r="G256" s="50" t="s">
        <v>375</v>
      </c>
      <c r="H256" s="50" t="s">
        <v>375</v>
      </c>
      <c r="I256" s="50" t="s">
        <v>375</v>
      </c>
      <c r="J256" s="55">
        <v>682.5</v>
      </c>
      <c r="K256" s="60">
        <f>IF(OtherAPPYTable[[#This Row],[Entry no.]]&lt;&gt;"",0,"")</f>
        <v>0</v>
      </c>
      <c r="L256" s="60">
        <f>OtherAPPYTable[[#This Row],[Amount]]</f>
        <v>682.5</v>
      </c>
    </row>
    <row r="257" spans="1:12" x14ac:dyDescent="0.45">
      <c r="A257" s="49">
        <v>4</v>
      </c>
      <c r="B257" s="50">
        <v>943</v>
      </c>
      <c r="C257" s="50">
        <v>378</v>
      </c>
      <c r="D257" s="50" t="s">
        <v>229</v>
      </c>
      <c r="E257" s="50" t="s">
        <v>67</v>
      </c>
      <c r="F257" s="50" t="s">
        <v>72</v>
      </c>
      <c r="G257" s="50" t="s">
        <v>376</v>
      </c>
      <c r="H257" s="50" t="s">
        <v>376</v>
      </c>
      <c r="I257" s="50" t="s">
        <v>376</v>
      </c>
      <c r="J257" s="55">
        <v>-5699.25</v>
      </c>
      <c r="K257" s="60">
        <f>IF(OtherAPPYTable[[#This Row],[Entry no.]]&lt;&gt;"",0,"")</f>
        <v>0</v>
      </c>
      <c r="L257" s="60">
        <f>OtherAPPYTable[[#This Row],[Amount]]</f>
        <v>-5699.25</v>
      </c>
    </row>
    <row r="258" spans="1:12" x14ac:dyDescent="0.45">
      <c r="A258" s="49">
        <v>4</v>
      </c>
      <c r="B258" s="50">
        <v>945</v>
      </c>
      <c r="C258" s="50">
        <v>379</v>
      </c>
      <c r="D258" s="50" t="s">
        <v>229</v>
      </c>
      <c r="E258" s="50" t="s">
        <v>67</v>
      </c>
      <c r="F258" s="50" t="s">
        <v>72</v>
      </c>
      <c r="G258" s="50" t="s">
        <v>376</v>
      </c>
      <c r="H258" s="50" t="s">
        <v>376</v>
      </c>
      <c r="I258" s="50" t="s">
        <v>376</v>
      </c>
      <c r="J258" s="55">
        <v>5699.25</v>
      </c>
      <c r="K258" s="60">
        <f>IF(OtherAPPYTable[[#This Row],[Entry no.]]&lt;&gt;"",0,"")</f>
        <v>0</v>
      </c>
      <c r="L258" s="60">
        <f>OtherAPPYTable[[#This Row],[Amount]]</f>
        <v>5699.25</v>
      </c>
    </row>
    <row r="259" spans="1:12" x14ac:dyDescent="0.45">
      <c r="A259" s="49">
        <v>6</v>
      </c>
      <c r="B259" s="50">
        <v>951</v>
      </c>
      <c r="C259" s="50">
        <v>381</v>
      </c>
      <c r="D259" s="50" t="s">
        <v>230</v>
      </c>
      <c r="E259" s="50" t="s">
        <v>66</v>
      </c>
      <c r="F259" s="50" t="s">
        <v>71</v>
      </c>
      <c r="G259" s="50" t="s">
        <v>377</v>
      </c>
      <c r="H259" s="50" t="s">
        <v>377</v>
      </c>
      <c r="I259" s="50" t="s">
        <v>377</v>
      </c>
      <c r="J259" s="55">
        <v>-250.2</v>
      </c>
      <c r="K259" s="60">
        <f>IF(OtherAPPYTable[[#This Row],[Entry no.]]&lt;&gt;"",0,"")</f>
        <v>0</v>
      </c>
      <c r="L259" s="60">
        <f>OtherAPPYTable[[#This Row],[Amount]]</f>
        <v>-250.2</v>
      </c>
    </row>
    <row r="260" spans="1:12" x14ac:dyDescent="0.45">
      <c r="A260" s="49">
        <v>6</v>
      </c>
      <c r="B260" s="50">
        <v>953</v>
      </c>
      <c r="C260" s="50">
        <v>382</v>
      </c>
      <c r="D260" s="50" t="s">
        <v>230</v>
      </c>
      <c r="E260" s="50" t="s">
        <v>66</v>
      </c>
      <c r="F260" s="50" t="s">
        <v>71</v>
      </c>
      <c r="G260" s="50" t="s">
        <v>377</v>
      </c>
      <c r="H260" s="50" t="s">
        <v>377</v>
      </c>
      <c r="I260" s="50" t="s">
        <v>377</v>
      </c>
      <c r="J260" s="55">
        <v>250.2</v>
      </c>
      <c r="K260" s="60">
        <f>IF(OtherAPPYTable[[#This Row],[Entry no.]]&lt;&gt;"",0,"")</f>
        <v>0</v>
      </c>
      <c r="L260" s="60">
        <f>OtherAPPYTable[[#This Row],[Amount]]</f>
        <v>250.2</v>
      </c>
    </row>
    <row r="261" spans="1:12" x14ac:dyDescent="0.45">
      <c r="A261" s="49">
        <v>4</v>
      </c>
      <c r="B261" s="50">
        <v>958</v>
      </c>
      <c r="C261" s="50">
        <v>384</v>
      </c>
      <c r="D261" s="50" t="s">
        <v>231</v>
      </c>
      <c r="E261" s="50" t="s">
        <v>65</v>
      </c>
      <c r="F261" s="50" t="s">
        <v>70</v>
      </c>
      <c r="G261" s="50" t="s">
        <v>377</v>
      </c>
      <c r="H261" s="50" t="s">
        <v>377</v>
      </c>
      <c r="I261" s="50" t="s">
        <v>377</v>
      </c>
      <c r="J261" s="55">
        <v>-609.38</v>
      </c>
      <c r="K261" s="60">
        <f>IF(OtherAPPYTable[[#This Row],[Entry no.]]&lt;&gt;"",0,"")</f>
        <v>0</v>
      </c>
      <c r="L261" s="60">
        <f>OtherAPPYTable[[#This Row],[Amount]]</f>
        <v>-609.38</v>
      </c>
    </row>
    <row r="262" spans="1:12" x14ac:dyDescent="0.45">
      <c r="A262" s="49">
        <v>4</v>
      </c>
      <c r="B262" s="50">
        <v>960</v>
      </c>
      <c r="C262" s="50">
        <v>385</v>
      </c>
      <c r="D262" s="50" t="s">
        <v>231</v>
      </c>
      <c r="E262" s="50" t="s">
        <v>65</v>
      </c>
      <c r="F262" s="50" t="s">
        <v>70</v>
      </c>
      <c r="G262" s="50" t="s">
        <v>377</v>
      </c>
      <c r="H262" s="50" t="s">
        <v>377</v>
      </c>
      <c r="I262" s="50" t="s">
        <v>377</v>
      </c>
      <c r="J262" s="55">
        <v>609.38</v>
      </c>
      <c r="K262" s="60">
        <f>IF(OtherAPPYTable[[#This Row],[Entry no.]]&lt;&gt;"",0,"")</f>
        <v>0</v>
      </c>
      <c r="L262" s="60">
        <f>OtherAPPYTable[[#This Row],[Amount]]</f>
        <v>609.38</v>
      </c>
    </row>
    <row r="263" spans="1:12" x14ac:dyDescent="0.45">
      <c r="A263" s="49">
        <v>5</v>
      </c>
      <c r="B263" s="50">
        <v>965</v>
      </c>
      <c r="C263" s="50">
        <v>387</v>
      </c>
      <c r="D263" s="50" t="s">
        <v>232</v>
      </c>
      <c r="E263" s="50" t="s">
        <v>68</v>
      </c>
      <c r="F263" s="50" t="s">
        <v>73</v>
      </c>
      <c r="G263" s="50" t="s">
        <v>377</v>
      </c>
      <c r="H263" s="50" t="s">
        <v>377</v>
      </c>
      <c r="I263" s="50" t="s">
        <v>377</v>
      </c>
      <c r="J263" s="55">
        <v>-6188</v>
      </c>
      <c r="K263" s="60">
        <f>IF(OtherAPPYTable[[#This Row],[Entry no.]]&lt;&gt;"",0,"")</f>
        <v>0</v>
      </c>
      <c r="L263" s="60">
        <f>OtherAPPYTable[[#This Row],[Amount]]</f>
        <v>-6188</v>
      </c>
    </row>
    <row r="264" spans="1:12" x14ac:dyDescent="0.45">
      <c r="A264" s="49">
        <v>5</v>
      </c>
      <c r="B264" s="50">
        <v>967</v>
      </c>
      <c r="C264" s="50">
        <v>388</v>
      </c>
      <c r="D264" s="50" t="s">
        <v>232</v>
      </c>
      <c r="E264" s="50" t="s">
        <v>68</v>
      </c>
      <c r="F264" s="50" t="s">
        <v>73</v>
      </c>
      <c r="G264" s="50" t="s">
        <v>377</v>
      </c>
      <c r="H264" s="50" t="s">
        <v>377</v>
      </c>
      <c r="I264" s="50" t="s">
        <v>377</v>
      </c>
      <c r="J264" s="55">
        <v>6188</v>
      </c>
      <c r="K264" s="60">
        <f>IF(OtherAPPYTable[[#This Row],[Entry no.]]&lt;&gt;"",0,"")</f>
        <v>0</v>
      </c>
      <c r="L264" s="60">
        <f>OtherAPPYTable[[#This Row],[Amount]]</f>
        <v>6188</v>
      </c>
    </row>
    <row r="265" spans="1:12" x14ac:dyDescent="0.45">
      <c r="A265" s="49">
        <v>5</v>
      </c>
      <c r="B265" s="50">
        <v>972</v>
      </c>
      <c r="C265" s="50">
        <v>390</v>
      </c>
      <c r="D265" s="50" t="s">
        <v>233</v>
      </c>
      <c r="E265" s="50" t="s">
        <v>68</v>
      </c>
      <c r="F265" s="50" t="s">
        <v>73</v>
      </c>
      <c r="G265" s="50" t="s">
        <v>378</v>
      </c>
      <c r="H265" s="50" t="s">
        <v>378</v>
      </c>
      <c r="I265" s="50" t="s">
        <v>378</v>
      </c>
      <c r="J265" s="55">
        <v>-487.5</v>
      </c>
      <c r="K265" s="60">
        <f>IF(OtherAPPYTable[[#This Row],[Entry no.]]&lt;&gt;"",0,"")</f>
        <v>0</v>
      </c>
      <c r="L265" s="60">
        <f>OtherAPPYTable[[#This Row],[Amount]]</f>
        <v>-487.5</v>
      </c>
    </row>
    <row r="266" spans="1:12" x14ac:dyDescent="0.45">
      <c r="A266" s="49">
        <v>5</v>
      </c>
      <c r="B266" s="50">
        <v>974</v>
      </c>
      <c r="C266" s="50">
        <v>391</v>
      </c>
      <c r="D266" s="50" t="s">
        <v>233</v>
      </c>
      <c r="E266" s="50" t="s">
        <v>68</v>
      </c>
      <c r="F266" s="50" t="s">
        <v>73</v>
      </c>
      <c r="G266" s="50" t="s">
        <v>378</v>
      </c>
      <c r="H266" s="50" t="s">
        <v>378</v>
      </c>
      <c r="I266" s="50" t="s">
        <v>378</v>
      </c>
      <c r="J266" s="55">
        <v>487.5</v>
      </c>
      <c r="K266" s="60">
        <f>IF(OtherAPPYTable[[#This Row],[Entry no.]]&lt;&gt;"",0,"")</f>
        <v>0</v>
      </c>
      <c r="L266" s="60">
        <f>OtherAPPYTable[[#This Row],[Amount]]</f>
        <v>487.5</v>
      </c>
    </row>
    <row r="267" spans="1:12" x14ac:dyDescent="0.45">
      <c r="A267" s="49">
        <v>6</v>
      </c>
      <c r="B267" s="50">
        <v>982</v>
      </c>
      <c r="C267" s="50">
        <v>393</v>
      </c>
      <c r="D267" s="50" t="s">
        <v>234</v>
      </c>
      <c r="E267" s="50" t="s">
        <v>66</v>
      </c>
      <c r="F267" s="50" t="s">
        <v>71</v>
      </c>
      <c r="G267" s="50" t="s">
        <v>379</v>
      </c>
      <c r="H267" s="50" t="s">
        <v>379</v>
      </c>
      <c r="I267" s="50" t="s">
        <v>379</v>
      </c>
      <c r="J267" s="55">
        <v>-1139</v>
      </c>
      <c r="K267" s="60">
        <f>IF(OtherAPPYTable[[#This Row],[Entry no.]]&lt;&gt;"",0,"")</f>
        <v>0</v>
      </c>
      <c r="L267" s="60">
        <f>OtherAPPYTable[[#This Row],[Amount]]</f>
        <v>-1139</v>
      </c>
    </row>
    <row r="268" spans="1:12" x14ac:dyDescent="0.45">
      <c r="A268" s="49">
        <v>6</v>
      </c>
      <c r="B268" s="50">
        <v>984</v>
      </c>
      <c r="C268" s="50">
        <v>394</v>
      </c>
      <c r="D268" s="50" t="s">
        <v>234</v>
      </c>
      <c r="E268" s="50" t="s">
        <v>66</v>
      </c>
      <c r="F268" s="50" t="s">
        <v>71</v>
      </c>
      <c r="G268" s="50" t="s">
        <v>379</v>
      </c>
      <c r="H268" s="50" t="s">
        <v>379</v>
      </c>
      <c r="I268" s="50" t="s">
        <v>379</v>
      </c>
      <c r="J268" s="55">
        <v>1139</v>
      </c>
      <c r="K268" s="60">
        <f>IF(OtherAPPYTable[[#This Row],[Entry no.]]&lt;&gt;"",0,"")</f>
        <v>0</v>
      </c>
      <c r="L268" s="60">
        <f>OtherAPPYTable[[#This Row],[Amount]]</f>
        <v>1139</v>
      </c>
    </row>
    <row r="269" spans="1:12" x14ac:dyDescent="0.45">
      <c r="A269" s="49">
        <v>4</v>
      </c>
      <c r="B269" s="50">
        <v>991</v>
      </c>
      <c r="C269" s="50">
        <v>396</v>
      </c>
      <c r="D269" s="50" t="s">
        <v>235</v>
      </c>
      <c r="E269" s="50" t="s">
        <v>65</v>
      </c>
      <c r="F269" s="50" t="s">
        <v>70</v>
      </c>
      <c r="G269" s="50" t="s">
        <v>380</v>
      </c>
      <c r="H269" s="50" t="s">
        <v>380</v>
      </c>
      <c r="I269" s="50" t="s">
        <v>380</v>
      </c>
      <c r="J269" s="55">
        <v>-1089.8800000000001</v>
      </c>
      <c r="K269" s="60">
        <f>IF(OtherAPPYTable[[#This Row],[Entry no.]]&lt;&gt;"",0,"")</f>
        <v>0</v>
      </c>
      <c r="L269" s="60">
        <f>OtherAPPYTable[[#This Row],[Amount]]</f>
        <v>-1089.8800000000001</v>
      </c>
    </row>
    <row r="270" spans="1:12" x14ac:dyDescent="0.45">
      <c r="A270" s="49">
        <v>4</v>
      </c>
      <c r="B270" s="50">
        <v>993</v>
      </c>
      <c r="C270" s="50">
        <v>397</v>
      </c>
      <c r="D270" s="50" t="s">
        <v>235</v>
      </c>
      <c r="E270" s="50" t="s">
        <v>65</v>
      </c>
      <c r="F270" s="50" t="s">
        <v>70</v>
      </c>
      <c r="G270" s="50" t="s">
        <v>380</v>
      </c>
      <c r="H270" s="50" t="s">
        <v>380</v>
      </c>
      <c r="I270" s="50" t="s">
        <v>380</v>
      </c>
      <c r="J270" s="55">
        <v>1089.8800000000001</v>
      </c>
      <c r="K270" s="60">
        <f>IF(OtherAPPYTable[[#This Row],[Entry no.]]&lt;&gt;"",0,"")</f>
        <v>0</v>
      </c>
      <c r="L270" s="60">
        <f>OtherAPPYTable[[#This Row],[Amount]]</f>
        <v>1089.8800000000001</v>
      </c>
    </row>
    <row r="271" spans="1:12" x14ac:dyDescent="0.45">
      <c r="A271" s="49">
        <v>5</v>
      </c>
      <c r="B271" s="50">
        <v>998</v>
      </c>
      <c r="C271" s="50">
        <v>399</v>
      </c>
      <c r="D271" s="50" t="s">
        <v>236</v>
      </c>
      <c r="E271" s="50" t="s">
        <v>68</v>
      </c>
      <c r="F271" s="50" t="s">
        <v>73</v>
      </c>
      <c r="G271" s="50" t="s">
        <v>380</v>
      </c>
      <c r="H271" s="50" t="s">
        <v>380</v>
      </c>
      <c r="I271" s="50" t="s">
        <v>380</v>
      </c>
      <c r="J271" s="55">
        <v>-1640</v>
      </c>
      <c r="K271" s="60">
        <f>IF(OtherAPPYTable[[#This Row],[Entry no.]]&lt;&gt;"",0,"")</f>
        <v>0</v>
      </c>
      <c r="L271" s="60">
        <f>OtherAPPYTable[[#This Row],[Amount]]</f>
        <v>-1640</v>
      </c>
    </row>
    <row r="272" spans="1:12" x14ac:dyDescent="0.45">
      <c r="A272" s="49">
        <v>5</v>
      </c>
      <c r="B272" s="50">
        <v>1000</v>
      </c>
      <c r="C272" s="50">
        <v>400</v>
      </c>
      <c r="D272" s="50" t="s">
        <v>236</v>
      </c>
      <c r="E272" s="50" t="s">
        <v>68</v>
      </c>
      <c r="F272" s="50" t="s">
        <v>73</v>
      </c>
      <c r="G272" s="50" t="s">
        <v>380</v>
      </c>
      <c r="H272" s="50" t="s">
        <v>380</v>
      </c>
      <c r="I272" s="50" t="s">
        <v>380</v>
      </c>
      <c r="J272" s="55">
        <v>1640</v>
      </c>
      <c r="K272" s="60">
        <f>IF(OtherAPPYTable[[#This Row],[Entry no.]]&lt;&gt;"",0,"")</f>
        <v>0</v>
      </c>
      <c r="L272" s="60">
        <f>OtherAPPYTable[[#This Row],[Amount]]</f>
        <v>1640</v>
      </c>
    </row>
    <row r="273" spans="1:12" x14ac:dyDescent="0.45">
      <c r="A273" s="49">
        <v>6</v>
      </c>
      <c r="B273" s="50">
        <v>1006</v>
      </c>
      <c r="C273" s="50">
        <v>402</v>
      </c>
      <c r="D273" s="50" t="s">
        <v>237</v>
      </c>
      <c r="E273" s="50" t="s">
        <v>66</v>
      </c>
      <c r="F273" s="50" t="s">
        <v>71</v>
      </c>
      <c r="G273" s="50" t="s">
        <v>381</v>
      </c>
      <c r="H273" s="50" t="s">
        <v>381</v>
      </c>
      <c r="I273" s="50" t="s">
        <v>381</v>
      </c>
      <c r="J273" s="55">
        <v>-672.7</v>
      </c>
      <c r="K273" s="60">
        <f>IF(OtherAPPYTable[[#This Row],[Entry no.]]&lt;&gt;"",0,"")</f>
        <v>0</v>
      </c>
      <c r="L273" s="60">
        <f>OtherAPPYTable[[#This Row],[Amount]]</f>
        <v>-672.7</v>
      </c>
    </row>
    <row r="274" spans="1:12" x14ac:dyDescent="0.45">
      <c r="A274" s="49">
        <v>6</v>
      </c>
      <c r="B274" s="50">
        <v>1008</v>
      </c>
      <c r="C274" s="50">
        <v>403</v>
      </c>
      <c r="D274" s="50" t="s">
        <v>237</v>
      </c>
      <c r="E274" s="50" t="s">
        <v>66</v>
      </c>
      <c r="F274" s="50" t="s">
        <v>71</v>
      </c>
      <c r="G274" s="50" t="s">
        <v>381</v>
      </c>
      <c r="H274" s="50" t="s">
        <v>381</v>
      </c>
      <c r="I274" s="50" t="s">
        <v>381</v>
      </c>
      <c r="J274" s="55">
        <v>672.7</v>
      </c>
      <c r="K274" s="60">
        <f>IF(OtherAPPYTable[[#This Row],[Entry no.]]&lt;&gt;"",0,"")</f>
        <v>0</v>
      </c>
      <c r="L274" s="60">
        <f>OtherAPPYTable[[#This Row],[Amount]]</f>
        <v>672.7</v>
      </c>
    </row>
    <row r="275" spans="1:12" x14ac:dyDescent="0.45">
      <c r="A275" s="49">
        <v>4</v>
      </c>
      <c r="B275" s="50">
        <v>1013</v>
      </c>
      <c r="C275" s="50">
        <v>405</v>
      </c>
      <c r="D275" s="50" t="s">
        <v>238</v>
      </c>
      <c r="E275" s="50" t="s">
        <v>65</v>
      </c>
      <c r="F275" s="50" t="s">
        <v>70</v>
      </c>
      <c r="G275" s="50" t="s">
        <v>382</v>
      </c>
      <c r="H275" s="50" t="s">
        <v>382</v>
      </c>
      <c r="I275" s="50" t="s">
        <v>382</v>
      </c>
      <c r="J275" s="55">
        <v>-1081.1300000000001</v>
      </c>
      <c r="K275" s="60">
        <f>IF(OtherAPPYTable[[#This Row],[Entry no.]]&lt;&gt;"",0,"")</f>
        <v>0</v>
      </c>
      <c r="L275" s="60">
        <f>OtherAPPYTable[[#This Row],[Amount]]</f>
        <v>-1081.1300000000001</v>
      </c>
    </row>
    <row r="276" spans="1:12" x14ac:dyDescent="0.45">
      <c r="A276" s="49">
        <v>4</v>
      </c>
      <c r="B276" s="50">
        <v>1015</v>
      </c>
      <c r="C276" s="50">
        <v>406</v>
      </c>
      <c r="D276" s="50" t="s">
        <v>238</v>
      </c>
      <c r="E276" s="50" t="s">
        <v>65</v>
      </c>
      <c r="F276" s="50" t="s">
        <v>70</v>
      </c>
      <c r="G276" s="50" t="s">
        <v>382</v>
      </c>
      <c r="H276" s="50" t="s">
        <v>382</v>
      </c>
      <c r="I276" s="50" t="s">
        <v>382</v>
      </c>
      <c r="J276" s="55">
        <v>1081.1300000000001</v>
      </c>
      <c r="K276" s="60">
        <f>IF(OtherAPPYTable[[#This Row],[Entry no.]]&lt;&gt;"",0,"")</f>
        <v>0</v>
      </c>
      <c r="L276" s="60">
        <f>OtherAPPYTable[[#This Row],[Amount]]</f>
        <v>1081.1300000000001</v>
      </c>
    </row>
    <row r="277" spans="1:12" x14ac:dyDescent="0.45">
      <c r="A277" s="49">
        <v>4</v>
      </c>
      <c r="B277" s="50">
        <v>1022</v>
      </c>
      <c r="C277" s="50">
        <v>408</v>
      </c>
      <c r="D277" s="50" t="s">
        <v>239</v>
      </c>
      <c r="E277" s="50" t="s">
        <v>67</v>
      </c>
      <c r="F277" s="50" t="s">
        <v>72</v>
      </c>
      <c r="G277" s="50" t="s">
        <v>383</v>
      </c>
      <c r="H277" s="50" t="s">
        <v>383</v>
      </c>
      <c r="I277" s="50" t="s">
        <v>383</v>
      </c>
      <c r="J277" s="55">
        <v>-1091.6300000000001</v>
      </c>
      <c r="K277" s="60">
        <f>IF(OtherAPPYTable[[#This Row],[Entry no.]]&lt;&gt;"",0,"")</f>
        <v>0</v>
      </c>
      <c r="L277" s="60">
        <f>OtherAPPYTable[[#This Row],[Amount]]</f>
        <v>-1091.6300000000001</v>
      </c>
    </row>
    <row r="278" spans="1:12" x14ac:dyDescent="0.45">
      <c r="A278" s="49">
        <v>4</v>
      </c>
      <c r="B278" s="50">
        <v>1024</v>
      </c>
      <c r="C278" s="50">
        <v>409</v>
      </c>
      <c r="D278" s="50" t="s">
        <v>239</v>
      </c>
      <c r="E278" s="50" t="s">
        <v>67</v>
      </c>
      <c r="F278" s="50" t="s">
        <v>72</v>
      </c>
      <c r="G278" s="50" t="s">
        <v>383</v>
      </c>
      <c r="H278" s="50" t="s">
        <v>383</v>
      </c>
      <c r="I278" s="50" t="s">
        <v>383</v>
      </c>
      <c r="J278" s="55">
        <v>1091.6300000000001</v>
      </c>
      <c r="K278" s="60">
        <f>IF(OtherAPPYTable[[#This Row],[Entry no.]]&lt;&gt;"",0,"")</f>
        <v>0</v>
      </c>
      <c r="L278" s="60">
        <f>OtherAPPYTable[[#This Row],[Amount]]</f>
        <v>1091.6300000000001</v>
      </c>
    </row>
    <row r="279" spans="1:12" x14ac:dyDescent="0.45">
      <c r="A279" s="49">
        <v>3</v>
      </c>
      <c r="B279" s="50">
        <v>1028</v>
      </c>
      <c r="C279" s="50">
        <v>411</v>
      </c>
      <c r="D279" s="50" t="s">
        <v>240</v>
      </c>
      <c r="E279" s="50" t="s">
        <v>69</v>
      </c>
      <c r="F279" s="50" t="s">
        <v>74</v>
      </c>
      <c r="G279" s="50" t="s">
        <v>383</v>
      </c>
      <c r="H279" s="50" t="s">
        <v>383</v>
      </c>
      <c r="I279" s="50" t="s">
        <v>383</v>
      </c>
      <c r="J279" s="55">
        <v>-877.5</v>
      </c>
      <c r="K279" s="60">
        <f>IF(OtherAPPYTable[[#This Row],[Entry no.]]&lt;&gt;"",0,"")</f>
        <v>0</v>
      </c>
      <c r="L279" s="60">
        <f>OtherAPPYTable[[#This Row],[Amount]]</f>
        <v>-877.5</v>
      </c>
    </row>
    <row r="280" spans="1:12" x14ac:dyDescent="0.45">
      <c r="A280" s="49">
        <v>3</v>
      </c>
      <c r="B280" s="50">
        <v>1030</v>
      </c>
      <c r="C280" s="50">
        <v>412</v>
      </c>
      <c r="D280" s="50" t="s">
        <v>240</v>
      </c>
      <c r="E280" s="50" t="s">
        <v>69</v>
      </c>
      <c r="F280" s="50" t="s">
        <v>74</v>
      </c>
      <c r="G280" s="50" t="s">
        <v>383</v>
      </c>
      <c r="H280" s="50" t="s">
        <v>383</v>
      </c>
      <c r="I280" s="50" t="s">
        <v>383</v>
      </c>
      <c r="J280" s="55">
        <v>877.5</v>
      </c>
      <c r="K280" s="60">
        <f>IF(OtherAPPYTable[[#This Row],[Entry no.]]&lt;&gt;"",0,"")</f>
        <v>0</v>
      </c>
      <c r="L280" s="60">
        <f>OtherAPPYTable[[#This Row],[Amount]]</f>
        <v>877.5</v>
      </c>
    </row>
    <row r="281" spans="1:12" x14ac:dyDescent="0.45">
      <c r="A281" s="49">
        <v>4</v>
      </c>
      <c r="B281" s="50">
        <v>1035</v>
      </c>
      <c r="C281" s="50">
        <v>414</v>
      </c>
      <c r="D281" s="50" t="s">
        <v>241</v>
      </c>
      <c r="E281" s="50" t="s">
        <v>67</v>
      </c>
      <c r="F281" s="50" t="s">
        <v>72</v>
      </c>
      <c r="G281" s="50" t="s">
        <v>384</v>
      </c>
      <c r="H281" s="50" t="s">
        <v>384</v>
      </c>
      <c r="I281" s="50" t="s">
        <v>384</v>
      </c>
      <c r="J281" s="55">
        <v>-5699.25</v>
      </c>
      <c r="K281" s="60">
        <f>IF(OtherAPPYTable[[#This Row],[Entry no.]]&lt;&gt;"",0,"")</f>
        <v>0</v>
      </c>
      <c r="L281" s="60">
        <f>OtherAPPYTable[[#This Row],[Amount]]</f>
        <v>-5699.25</v>
      </c>
    </row>
    <row r="282" spans="1:12" x14ac:dyDescent="0.45">
      <c r="A282" s="49">
        <v>4</v>
      </c>
      <c r="B282" s="50">
        <v>1037</v>
      </c>
      <c r="C282" s="50">
        <v>415</v>
      </c>
      <c r="D282" s="50" t="s">
        <v>241</v>
      </c>
      <c r="E282" s="50" t="s">
        <v>67</v>
      </c>
      <c r="F282" s="50" t="s">
        <v>72</v>
      </c>
      <c r="G282" s="50" t="s">
        <v>384</v>
      </c>
      <c r="H282" s="50" t="s">
        <v>384</v>
      </c>
      <c r="I282" s="50" t="s">
        <v>384</v>
      </c>
      <c r="J282" s="55">
        <v>5699.25</v>
      </c>
      <c r="K282" s="60">
        <f>IF(OtherAPPYTable[[#This Row],[Entry no.]]&lt;&gt;"",0,"")</f>
        <v>0</v>
      </c>
      <c r="L282" s="60">
        <f>OtherAPPYTable[[#This Row],[Amount]]</f>
        <v>5699.25</v>
      </c>
    </row>
    <row r="283" spans="1:12" x14ac:dyDescent="0.45">
      <c r="A283" s="49">
        <v>4</v>
      </c>
      <c r="B283" s="50">
        <v>1042</v>
      </c>
      <c r="C283" s="50">
        <v>417</v>
      </c>
      <c r="D283" s="50" t="s">
        <v>242</v>
      </c>
      <c r="E283" s="50" t="s">
        <v>65</v>
      </c>
      <c r="F283" s="50" t="s">
        <v>70</v>
      </c>
      <c r="G283" s="50" t="s">
        <v>385</v>
      </c>
      <c r="H283" s="50" t="s">
        <v>385</v>
      </c>
      <c r="I283" s="50" t="s">
        <v>385</v>
      </c>
      <c r="J283" s="55">
        <v>-731.25</v>
      </c>
      <c r="K283" s="60">
        <f>IF(OtherAPPYTable[[#This Row],[Entry no.]]&lt;&gt;"",0,"")</f>
        <v>0</v>
      </c>
      <c r="L283" s="60">
        <f>OtherAPPYTable[[#This Row],[Amount]]</f>
        <v>-731.25</v>
      </c>
    </row>
    <row r="284" spans="1:12" x14ac:dyDescent="0.45">
      <c r="A284" s="49">
        <v>4</v>
      </c>
      <c r="B284" s="50">
        <v>1044</v>
      </c>
      <c r="C284" s="50">
        <v>418</v>
      </c>
      <c r="D284" s="50" t="s">
        <v>242</v>
      </c>
      <c r="E284" s="50" t="s">
        <v>65</v>
      </c>
      <c r="F284" s="50" t="s">
        <v>70</v>
      </c>
      <c r="G284" s="50" t="s">
        <v>385</v>
      </c>
      <c r="H284" s="50" t="s">
        <v>385</v>
      </c>
      <c r="I284" s="50" t="s">
        <v>385</v>
      </c>
      <c r="J284" s="55">
        <v>731.25</v>
      </c>
      <c r="K284" s="60">
        <f>IF(OtherAPPYTable[[#This Row],[Entry no.]]&lt;&gt;"",0,"")</f>
        <v>0</v>
      </c>
      <c r="L284" s="60">
        <f>OtherAPPYTable[[#This Row],[Amount]]</f>
        <v>731.25</v>
      </c>
    </row>
    <row r="285" spans="1:12" x14ac:dyDescent="0.45">
      <c r="A285" s="49">
        <v>6</v>
      </c>
      <c r="B285" s="50">
        <v>1050</v>
      </c>
      <c r="C285" s="50">
        <v>420</v>
      </c>
      <c r="D285" s="50" t="s">
        <v>243</v>
      </c>
      <c r="E285" s="50" t="s">
        <v>66</v>
      </c>
      <c r="F285" s="50" t="s">
        <v>71</v>
      </c>
      <c r="G285" s="50" t="s">
        <v>386</v>
      </c>
      <c r="H285" s="50" t="s">
        <v>386</v>
      </c>
      <c r="I285" s="50" t="s">
        <v>386</v>
      </c>
      <c r="J285" s="55">
        <v>-278</v>
      </c>
      <c r="K285" s="60">
        <f>IF(OtherAPPYTable[[#This Row],[Entry no.]]&lt;&gt;"",0,"")</f>
        <v>0</v>
      </c>
      <c r="L285" s="60">
        <f>OtherAPPYTable[[#This Row],[Amount]]</f>
        <v>-278</v>
      </c>
    </row>
    <row r="286" spans="1:12" x14ac:dyDescent="0.45">
      <c r="A286" s="49">
        <v>6</v>
      </c>
      <c r="B286" s="50">
        <v>1052</v>
      </c>
      <c r="C286" s="50">
        <v>421</v>
      </c>
      <c r="D286" s="50" t="s">
        <v>243</v>
      </c>
      <c r="E286" s="50" t="s">
        <v>66</v>
      </c>
      <c r="F286" s="50" t="s">
        <v>71</v>
      </c>
      <c r="G286" s="50" t="s">
        <v>386</v>
      </c>
      <c r="H286" s="50" t="s">
        <v>386</v>
      </c>
      <c r="I286" s="50" t="s">
        <v>386</v>
      </c>
      <c r="J286" s="55">
        <v>278</v>
      </c>
      <c r="K286" s="60">
        <f>IF(OtherAPPYTable[[#This Row],[Entry no.]]&lt;&gt;"",0,"")</f>
        <v>0</v>
      </c>
      <c r="L286" s="60">
        <f>OtherAPPYTable[[#This Row],[Amount]]</f>
        <v>278</v>
      </c>
    </row>
    <row r="287" spans="1:12" x14ac:dyDescent="0.45">
      <c r="A287" s="49">
        <v>5</v>
      </c>
      <c r="B287" s="50">
        <v>1057</v>
      </c>
      <c r="C287" s="50">
        <v>423</v>
      </c>
      <c r="D287" s="50" t="s">
        <v>244</v>
      </c>
      <c r="E287" s="50" t="s">
        <v>68</v>
      </c>
      <c r="F287" s="50" t="s">
        <v>73</v>
      </c>
      <c r="G287" s="50" t="s">
        <v>386</v>
      </c>
      <c r="H287" s="50" t="s">
        <v>386</v>
      </c>
      <c r="I287" s="50" t="s">
        <v>386</v>
      </c>
      <c r="J287" s="55">
        <v>-6188</v>
      </c>
      <c r="K287" s="60">
        <f>IF(OtherAPPYTable[[#This Row],[Entry no.]]&lt;&gt;"",0,"")</f>
        <v>0</v>
      </c>
      <c r="L287" s="60">
        <f>OtherAPPYTable[[#This Row],[Amount]]</f>
        <v>-6188</v>
      </c>
    </row>
    <row r="288" spans="1:12" x14ac:dyDescent="0.45">
      <c r="A288" s="49">
        <v>5</v>
      </c>
      <c r="B288" s="50">
        <v>1059</v>
      </c>
      <c r="C288" s="50">
        <v>424</v>
      </c>
      <c r="D288" s="50" t="s">
        <v>244</v>
      </c>
      <c r="E288" s="50" t="s">
        <v>68</v>
      </c>
      <c r="F288" s="50" t="s">
        <v>73</v>
      </c>
      <c r="G288" s="50" t="s">
        <v>386</v>
      </c>
      <c r="H288" s="50" t="s">
        <v>386</v>
      </c>
      <c r="I288" s="50" t="s">
        <v>386</v>
      </c>
      <c r="J288" s="55">
        <v>6188</v>
      </c>
      <c r="K288" s="60">
        <f>IF(OtherAPPYTable[[#This Row],[Entry no.]]&lt;&gt;"",0,"")</f>
        <v>0</v>
      </c>
      <c r="L288" s="60">
        <f>OtherAPPYTable[[#This Row],[Amount]]</f>
        <v>6188</v>
      </c>
    </row>
    <row r="289" spans="1:12" x14ac:dyDescent="0.45">
      <c r="A289" s="49">
        <v>5</v>
      </c>
      <c r="B289" s="50">
        <v>1064</v>
      </c>
      <c r="C289" s="50">
        <v>426</v>
      </c>
      <c r="D289" s="50" t="s">
        <v>245</v>
      </c>
      <c r="E289" s="50" t="s">
        <v>68</v>
      </c>
      <c r="F289" s="50" t="s">
        <v>73</v>
      </c>
      <c r="G289" s="50" t="s">
        <v>387</v>
      </c>
      <c r="H289" s="50" t="s">
        <v>387</v>
      </c>
      <c r="I289" s="50" t="s">
        <v>387</v>
      </c>
      <c r="J289" s="55">
        <v>-487.5</v>
      </c>
      <c r="K289" s="60">
        <f>IF(OtherAPPYTable[[#This Row],[Entry no.]]&lt;&gt;"",0,"")</f>
        <v>0</v>
      </c>
      <c r="L289" s="60">
        <f>OtherAPPYTable[[#This Row],[Amount]]</f>
        <v>-487.5</v>
      </c>
    </row>
    <row r="290" spans="1:12" x14ac:dyDescent="0.45">
      <c r="A290" s="49">
        <v>5</v>
      </c>
      <c r="B290" s="50">
        <v>1066</v>
      </c>
      <c r="C290" s="50">
        <v>427</v>
      </c>
      <c r="D290" s="50" t="s">
        <v>245</v>
      </c>
      <c r="E290" s="50" t="s">
        <v>68</v>
      </c>
      <c r="F290" s="50" t="s">
        <v>73</v>
      </c>
      <c r="G290" s="50" t="s">
        <v>387</v>
      </c>
      <c r="H290" s="50" t="s">
        <v>387</v>
      </c>
      <c r="I290" s="50" t="s">
        <v>387</v>
      </c>
      <c r="J290" s="55">
        <v>487.5</v>
      </c>
      <c r="K290" s="60">
        <f>IF(OtherAPPYTable[[#This Row],[Entry no.]]&lt;&gt;"",0,"")</f>
        <v>0</v>
      </c>
      <c r="L290" s="60">
        <f>OtherAPPYTable[[#This Row],[Amount]]</f>
        <v>487.5</v>
      </c>
    </row>
    <row r="291" spans="1:12" x14ac:dyDescent="0.45">
      <c r="A291" s="49">
        <v>6</v>
      </c>
      <c r="B291" s="50">
        <v>1072</v>
      </c>
      <c r="C291" s="50">
        <v>429</v>
      </c>
      <c r="D291" s="50" t="s">
        <v>246</v>
      </c>
      <c r="E291" s="50" t="s">
        <v>66</v>
      </c>
      <c r="F291" s="50" t="s">
        <v>71</v>
      </c>
      <c r="G291" s="50" t="s">
        <v>387</v>
      </c>
      <c r="H291" s="50" t="s">
        <v>387</v>
      </c>
      <c r="I291" s="50" t="s">
        <v>387</v>
      </c>
      <c r="J291" s="55">
        <v>-576.6</v>
      </c>
      <c r="K291" s="60">
        <f>IF(OtherAPPYTable[[#This Row],[Entry no.]]&lt;&gt;"",0,"")</f>
        <v>0</v>
      </c>
      <c r="L291" s="60">
        <f>OtherAPPYTable[[#This Row],[Amount]]</f>
        <v>-576.6</v>
      </c>
    </row>
    <row r="292" spans="1:12" x14ac:dyDescent="0.45">
      <c r="A292" s="49">
        <v>6</v>
      </c>
      <c r="B292" s="50">
        <v>1074</v>
      </c>
      <c r="C292" s="50">
        <v>430</v>
      </c>
      <c r="D292" s="50" t="s">
        <v>246</v>
      </c>
      <c r="E292" s="50" t="s">
        <v>66</v>
      </c>
      <c r="F292" s="50" t="s">
        <v>71</v>
      </c>
      <c r="G292" s="50" t="s">
        <v>387</v>
      </c>
      <c r="H292" s="50" t="s">
        <v>387</v>
      </c>
      <c r="I292" s="50" t="s">
        <v>387</v>
      </c>
      <c r="J292" s="55">
        <v>576.6</v>
      </c>
      <c r="K292" s="60">
        <f>IF(OtherAPPYTable[[#This Row],[Entry no.]]&lt;&gt;"",0,"")</f>
        <v>0</v>
      </c>
      <c r="L292" s="60">
        <f>OtherAPPYTable[[#This Row],[Amount]]</f>
        <v>576.6</v>
      </c>
    </row>
    <row r="293" spans="1:12" x14ac:dyDescent="0.45">
      <c r="A293" s="49">
        <v>6</v>
      </c>
      <c r="B293" s="50">
        <v>1080</v>
      </c>
      <c r="C293" s="50">
        <v>432</v>
      </c>
      <c r="D293" s="50" t="s">
        <v>247</v>
      </c>
      <c r="E293" s="50" t="s">
        <v>66</v>
      </c>
      <c r="F293" s="50" t="s">
        <v>71</v>
      </c>
      <c r="G293" s="50" t="s">
        <v>388</v>
      </c>
      <c r="H293" s="50" t="s">
        <v>388</v>
      </c>
      <c r="I293" s="50" t="s">
        <v>388</v>
      </c>
      <c r="J293" s="55">
        <v>-2195</v>
      </c>
      <c r="K293" s="60">
        <f>IF(OtherAPPYTable[[#This Row],[Entry no.]]&lt;&gt;"",0,"")</f>
        <v>0</v>
      </c>
      <c r="L293" s="60">
        <f>OtherAPPYTable[[#This Row],[Amount]]</f>
        <v>-2195</v>
      </c>
    </row>
    <row r="294" spans="1:12" x14ac:dyDescent="0.45">
      <c r="A294" s="49">
        <v>6</v>
      </c>
      <c r="B294" s="50">
        <v>1082</v>
      </c>
      <c r="C294" s="50">
        <v>433</v>
      </c>
      <c r="D294" s="50" t="s">
        <v>247</v>
      </c>
      <c r="E294" s="50" t="s">
        <v>66</v>
      </c>
      <c r="F294" s="50" t="s">
        <v>71</v>
      </c>
      <c r="G294" s="50" t="s">
        <v>388</v>
      </c>
      <c r="H294" s="50" t="s">
        <v>388</v>
      </c>
      <c r="I294" s="50" t="s">
        <v>388</v>
      </c>
      <c r="J294" s="55">
        <v>2195</v>
      </c>
      <c r="K294" s="60">
        <f>IF(OtherAPPYTable[[#This Row],[Entry no.]]&lt;&gt;"",0,"")</f>
        <v>0</v>
      </c>
      <c r="L294" s="60">
        <f>OtherAPPYTable[[#This Row],[Amount]]</f>
        <v>2195</v>
      </c>
    </row>
    <row r="295" spans="1:12" x14ac:dyDescent="0.45">
      <c r="A295" s="49">
        <v>4</v>
      </c>
      <c r="B295" s="50">
        <v>1089</v>
      </c>
      <c r="C295" s="50">
        <v>435</v>
      </c>
      <c r="D295" s="50" t="s">
        <v>248</v>
      </c>
      <c r="E295" s="50" t="s">
        <v>65</v>
      </c>
      <c r="F295" s="50" t="s">
        <v>70</v>
      </c>
      <c r="G295" s="50" t="s">
        <v>389</v>
      </c>
      <c r="H295" s="50" t="s">
        <v>389</v>
      </c>
      <c r="I295" s="50" t="s">
        <v>389</v>
      </c>
      <c r="J295" s="55">
        <v>-1089.8800000000001</v>
      </c>
      <c r="K295" s="60">
        <f>IF(OtherAPPYTable[[#This Row],[Entry no.]]&lt;&gt;"",0,"")</f>
        <v>0</v>
      </c>
      <c r="L295" s="60">
        <f>OtherAPPYTable[[#This Row],[Amount]]</f>
        <v>-1089.8800000000001</v>
      </c>
    </row>
    <row r="296" spans="1:12" x14ac:dyDescent="0.45">
      <c r="A296" s="49">
        <v>4</v>
      </c>
      <c r="B296" s="50">
        <v>1091</v>
      </c>
      <c r="C296" s="50">
        <v>436</v>
      </c>
      <c r="D296" s="50" t="s">
        <v>248</v>
      </c>
      <c r="E296" s="50" t="s">
        <v>65</v>
      </c>
      <c r="F296" s="50" t="s">
        <v>70</v>
      </c>
      <c r="G296" s="50" t="s">
        <v>389</v>
      </c>
      <c r="H296" s="50" t="s">
        <v>389</v>
      </c>
      <c r="I296" s="50" t="s">
        <v>389</v>
      </c>
      <c r="J296" s="55">
        <v>1089.8800000000001</v>
      </c>
      <c r="K296" s="60">
        <f>IF(OtherAPPYTable[[#This Row],[Entry no.]]&lt;&gt;"",0,"")</f>
        <v>0</v>
      </c>
      <c r="L296" s="60">
        <f>OtherAPPYTable[[#This Row],[Amount]]</f>
        <v>1089.8800000000001</v>
      </c>
    </row>
    <row r="297" spans="1:12" x14ac:dyDescent="0.45">
      <c r="A297" s="49">
        <v>5</v>
      </c>
      <c r="B297" s="50">
        <v>1096</v>
      </c>
      <c r="C297" s="50">
        <v>438</v>
      </c>
      <c r="D297" s="50" t="s">
        <v>249</v>
      </c>
      <c r="E297" s="50" t="s">
        <v>68</v>
      </c>
      <c r="F297" s="50" t="s">
        <v>73</v>
      </c>
      <c r="G297" s="50" t="s">
        <v>389</v>
      </c>
      <c r="H297" s="50" t="s">
        <v>389</v>
      </c>
      <c r="I297" s="50" t="s">
        <v>389</v>
      </c>
      <c r="J297" s="55">
        <v>-1640</v>
      </c>
      <c r="K297" s="60">
        <f>IF(OtherAPPYTable[[#This Row],[Entry no.]]&lt;&gt;"",0,"")</f>
        <v>0</v>
      </c>
      <c r="L297" s="60">
        <f>OtherAPPYTable[[#This Row],[Amount]]</f>
        <v>-1640</v>
      </c>
    </row>
    <row r="298" spans="1:12" x14ac:dyDescent="0.45">
      <c r="A298" s="49">
        <v>5</v>
      </c>
      <c r="B298" s="50">
        <v>1098</v>
      </c>
      <c r="C298" s="50">
        <v>439</v>
      </c>
      <c r="D298" s="50" t="s">
        <v>249</v>
      </c>
      <c r="E298" s="50" t="s">
        <v>68</v>
      </c>
      <c r="F298" s="50" t="s">
        <v>73</v>
      </c>
      <c r="G298" s="50" t="s">
        <v>389</v>
      </c>
      <c r="H298" s="50" t="s">
        <v>389</v>
      </c>
      <c r="I298" s="50" t="s">
        <v>389</v>
      </c>
      <c r="J298" s="55">
        <v>1640</v>
      </c>
      <c r="K298" s="60">
        <f>IF(OtherAPPYTable[[#This Row],[Entry no.]]&lt;&gt;"",0,"")</f>
        <v>0</v>
      </c>
      <c r="L298" s="60">
        <f>OtherAPPYTable[[#This Row],[Amount]]</f>
        <v>1640</v>
      </c>
    </row>
    <row r="299" spans="1:12" x14ac:dyDescent="0.45">
      <c r="A299" s="49">
        <v>6</v>
      </c>
      <c r="B299" s="50">
        <v>1104</v>
      </c>
      <c r="C299" s="50">
        <v>441</v>
      </c>
      <c r="D299" s="50" t="s">
        <v>250</v>
      </c>
      <c r="E299" s="50" t="s">
        <v>66</v>
      </c>
      <c r="F299" s="50" t="s">
        <v>71</v>
      </c>
      <c r="G299" s="50" t="s">
        <v>390</v>
      </c>
      <c r="H299" s="50" t="s">
        <v>390</v>
      </c>
      <c r="I299" s="50" t="s">
        <v>390</v>
      </c>
      <c r="J299" s="55">
        <v>-480.5</v>
      </c>
      <c r="K299" s="60">
        <f>IF(OtherAPPYTable[[#This Row],[Entry no.]]&lt;&gt;"",0,"")</f>
        <v>0</v>
      </c>
      <c r="L299" s="60">
        <f>OtherAPPYTable[[#This Row],[Amount]]</f>
        <v>-480.5</v>
      </c>
    </row>
    <row r="300" spans="1:12" x14ac:dyDescent="0.45">
      <c r="A300" s="49">
        <v>6</v>
      </c>
      <c r="B300" s="50">
        <v>1106</v>
      </c>
      <c r="C300" s="50">
        <v>442</v>
      </c>
      <c r="D300" s="50" t="s">
        <v>250</v>
      </c>
      <c r="E300" s="50" t="s">
        <v>66</v>
      </c>
      <c r="F300" s="50" t="s">
        <v>71</v>
      </c>
      <c r="G300" s="50" t="s">
        <v>390</v>
      </c>
      <c r="H300" s="50" t="s">
        <v>390</v>
      </c>
      <c r="I300" s="50" t="s">
        <v>390</v>
      </c>
      <c r="J300" s="55">
        <v>480.5</v>
      </c>
      <c r="K300" s="60">
        <f>IF(OtherAPPYTable[[#This Row],[Entry no.]]&lt;&gt;"",0,"")</f>
        <v>0</v>
      </c>
      <c r="L300" s="60">
        <f>OtherAPPYTable[[#This Row],[Amount]]</f>
        <v>480.5</v>
      </c>
    </row>
    <row r="301" spans="1:12" x14ac:dyDescent="0.45">
      <c r="A301" s="49">
        <v>4</v>
      </c>
      <c r="B301" s="50">
        <v>1113</v>
      </c>
      <c r="C301" s="50">
        <v>444</v>
      </c>
      <c r="D301" s="50" t="s">
        <v>251</v>
      </c>
      <c r="E301" s="50" t="s">
        <v>67</v>
      </c>
      <c r="F301" s="50" t="s">
        <v>72</v>
      </c>
      <c r="G301" s="50" t="s">
        <v>391</v>
      </c>
      <c r="H301" s="50" t="s">
        <v>391</v>
      </c>
      <c r="I301" s="50" t="s">
        <v>391</v>
      </c>
      <c r="J301" s="55">
        <v>-1213.5</v>
      </c>
      <c r="K301" s="60">
        <f>IF(OtherAPPYTable[[#This Row],[Entry no.]]&lt;&gt;"",0,"")</f>
        <v>0</v>
      </c>
      <c r="L301" s="60">
        <f>OtherAPPYTable[[#This Row],[Amount]]</f>
        <v>-1213.5</v>
      </c>
    </row>
    <row r="302" spans="1:12" x14ac:dyDescent="0.45">
      <c r="A302" s="49">
        <v>4</v>
      </c>
      <c r="B302" s="50">
        <v>1115</v>
      </c>
      <c r="C302" s="50">
        <v>445</v>
      </c>
      <c r="D302" s="50" t="s">
        <v>251</v>
      </c>
      <c r="E302" s="50" t="s">
        <v>67</v>
      </c>
      <c r="F302" s="50" t="s">
        <v>72</v>
      </c>
      <c r="G302" s="50" t="s">
        <v>391</v>
      </c>
      <c r="H302" s="50" t="s">
        <v>391</v>
      </c>
      <c r="I302" s="50" t="s">
        <v>391</v>
      </c>
      <c r="J302" s="55">
        <v>1213.5</v>
      </c>
      <c r="K302" s="60">
        <f>IF(OtherAPPYTable[[#This Row],[Entry no.]]&lt;&gt;"",0,"")</f>
        <v>0</v>
      </c>
      <c r="L302" s="60">
        <f>OtherAPPYTable[[#This Row],[Amount]]</f>
        <v>1213.5</v>
      </c>
    </row>
    <row r="303" spans="1:12" x14ac:dyDescent="0.45">
      <c r="A303" s="49">
        <v>4</v>
      </c>
      <c r="B303" s="50">
        <v>1120</v>
      </c>
      <c r="C303" s="50">
        <v>447</v>
      </c>
      <c r="D303" s="50" t="s">
        <v>252</v>
      </c>
      <c r="E303" s="50" t="s">
        <v>65</v>
      </c>
      <c r="F303" s="50" t="s">
        <v>70</v>
      </c>
      <c r="G303" s="50" t="s">
        <v>391</v>
      </c>
      <c r="H303" s="50" t="s">
        <v>391</v>
      </c>
      <c r="I303" s="50" t="s">
        <v>391</v>
      </c>
      <c r="J303" s="55">
        <v>-720.75</v>
      </c>
      <c r="K303" s="60">
        <f>IF(OtherAPPYTable[[#This Row],[Entry no.]]&lt;&gt;"",0,"")</f>
        <v>0</v>
      </c>
      <c r="L303" s="60">
        <f>OtherAPPYTable[[#This Row],[Amount]]</f>
        <v>-720.75</v>
      </c>
    </row>
    <row r="304" spans="1:12" x14ac:dyDescent="0.45">
      <c r="A304" s="49">
        <v>4</v>
      </c>
      <c r="B304" s="50">
        <v>1122</v>
      </c>
      <c r="C304" s="50">
        <v>448</v>
      </c>
      <c r="D304" s="50" t="s">
        <v>252</v>
      </c>
      <c r="E304" s="50" t="s">
        <v>65</v>
      </c>
      <c r="F304" s="50" t="s">
        <v>70</v>
      </c>
      <c r="G304" s="50" t="s">
        <v>391</v>
      </c>
      <c r="H304" s="50" t="s">
        <v>391</v>
      </c>
      <c r="I304" s="50" t="s">
        <v>391</v>
      </c>
      <c r="J304" s="55">
        <v>720.75</v>
      </c>
      <c r="K304" s="60">
        <f>IF(OtherAPPYTable[[#This Row],[Entry no.]]&lt;&gt;"",0,"")</f>
        <v>0</v>
      </c>
      <c r="L304" s="60">
        <f>OtherAPPYTable[[#This Row],[Amount]]</f>
        <v>720.75</v>
      </c>
    </row>
    <row r="305" spans="1:12" x14ac:dyDescent="0.45">
      <c r="A305" s="49">
        <v>3</v>
      </c>
      <c r="B305" s="50">
        <v>1126</v>
      </c>
      <c r="C305" s="50">
        <v>450</v>
      </c>
      <c r="D305" s="50" t="s">
        <v>253</v>
      </c>
      <c r="E305" s="50" t="s">
        <v>69</v>
      </c>
      <c r="F305" s="50" t="s">
        <v>74</v>
      </c>
      <c r="G305" s="50" t="s">
        <v>392</v>
      </c>
      <c r="H305" s="50" t="s">
        <v>392</v>
      </c>
      <c r="I305" s="50" t="s">
        <v>392</v>
      </c>
      <c r="J305" s="55">
        <v>-682.5</v>
      </c>
      <c r="K305" s="60">
        <f>IF(OtherAPPYTable[[#This Row],[Entry no.]]&lt;&gt;"",0,"")</f>
        <v>0</v>
      </c>
      <c r="L305" s="60">
        <f>OtherAPPYTable[[#This Row],[Amount]]</f>
        <v>-682.5</v>
      </c>
    </row>
    <row r="306" spans="1:12" x14ac:dyDescent="0.45">
      <c r="A306" s="49">
        <v>3</v>
      </c>
      <c r="B306" s="50">
        <v>1128</v>
      </c>
      <c r="C306" s="50">
        <v>451</v>
      </c>
      <c r="D306" s="50" t="s">
        <v>253</v>
      </c>
      <c r="E306" s="50" t="s">
        <v>69</v>
      </c>
      <c r="F306" s="50" t="s">
        <v>74</v>
      </c>
      <c r="G306" s="50" t="s">
        <v>392</v>
      </c>
      <c r="H306" s="50" t="s">
        <v>392</v>
      </c>
      <c r="I306" s="50" t="s">
        <v>392</v>
      </c>
      <c r="J306" s="55">
        <v>682.5</v>
      </c>
      <c r="K306" s="60">
        <f>IF(OtherAPPYTable[[#This Row],[Entry no.]]&lt;&gt;"",0,"")</f>
        <v>0</v>
      </c>
      <c r="L306" s="60">
        <f>OtherAPPYTable[[#This Row],[Amount]]</f>
        <v>682.5</v>
      </c>
    </row>
    <row r="307" spans="1:12" x14ac:dyDescent="0.45">
      <c r="A307" s="49">
        <v>4</v>
      </c>
      <c r="B307" s="50">
        <v>1133</v>
      </c>
      <c r="C307" s="50">
        <v>453</v>
      </c>
      <c r="D307" s="50" t="s">
        <v>254</v>
      </c>
      <c r="E307" s="50" t="s">
        <v>67</v>
      </c>
      <c r="F307" s="50" t="s">
        <v>72</v>
      </c>
      <c r="G307" s="50" t="s">
        <v>393</v>
      </c>
      <c r="H307" s="50" t="s">
        <v>393</v>
      </c>
      <c r="I307" s="50" t="s">
        <v>393</v>
      </c>
      <c r="J307" s="55">
        <v>-5066</v>
      </c>
      <c r="K307" s="60">
        <f>IF(OtherAPPYTable[[#This Row],[Entry no.]]&lt;&gt;"",0,"")</f>
        <v>0</v>
      </c>
      <c r="L307" s="60">
        <f>OtherAPPYTable[[#This Row],[Amount]]</f>
        <v>-5066</v>
      </c>
    </row>
    <row r="308" spans="1:12" x14ac:dyDescent="0.45">
      <c r="A308" s="49">
        <v>4</v>
      </c>
      <c r="B308" s="50">
        <v>1135</v>
      </c>
      <c r="C308" s="50">
        <v>454</v>
      </c>
      <c r="D308" s="50" t="s">
        <v>254</v>
      </c>
      <c r="E308" s="50" t="s">
        <v>67</v>
      </c>
      <c r="F308" s="50" t="s">
        <v>72</v>
      </c>
      <c r="G308" s="50" t="s">
        <v>393</v>
      </c>
      <c r="H308" s="50" t="s">
        <v>393</v>
      </c>
      <c r="I308" s="50" t="s">
        <v>393</v>
      </c>
      <c r="J308" s="55">
        <v>5066</v>
      </c>
      <c r="K308" s="60">
        <f>IF(OtherAPPYTable[[#This Row],[Entry no.]]&lt;&gt;"",0,"")</f>
        <v>0</v>
      </c>
      <c r="L308" s="60">
        <f>OtherAPPYTable[[#This Row],[Amount]]</f>
        <v>5066</v>
      </c>
    </row>
    <row r="309" spans="1:12" x14ac:dyDescent="0.45">
      <c r="A309" s="49">
        <v>6</v>
      </c>
      <c r="B309" s="50">
        <v>1141</v>
      </c>
      <c r="C309" s="50">
        <v>456</v>
      </c>
      <c r="D309" s="50" t="s">
        <v>255</v>
      </c>
      <c r="E309" s="50" t="s">
        <v>66</v>
      </c>
      <c r="F309" s="50" t="s">
        <v>71</v>
      </c>
      <c r="G309" s="50" t="s">
        <v>394</v>
      </c>
      <c r="H309" s="50" t="s">
        <v>394</v>
      </c>
      <c r="I309" s="50" t="s">
        <v>394</v>
      </c>
      <c r="J309" s="55">
        <v>-250.2</v>
      </c>
      <c r="K309" s="60">
        <f>IF(OtherAPPYTable[[#This Row],[Entry no.]]&lt;&gt;"",0,"")</f>
        <v>0</v>
      </c>
      <c r="L309" s="60">
        <f>OtherAPPYTable[[#This Row],[Amount]]</f>
        <v>-250.2</v>
      </c>
    </row>
    <row r="310" spans="1:12" x14ac:dyDescent="0.45">
      <c r="A310" s="49">
        <v>6</v>
      </c>
      <c r="B310" s="50">
        <v>1143</v>
      </c>
      <c r="C310" s="50">
        <v>457</v>
      </c>
      <c r="D310" s="50" t="s">
        <v>255</v>
      </c>
      <c r="E310" s="50" t="s">
        <v>66</v>
      </c>
      <c r="F310" s="50" t="s">
        <v>71</v>
      </c>
      <c r="G310" s="50" t="s">
        <v>394</v>
      </c>
      <c r="H310" s="50" t="s">
        <v>394</v>
      </c>
      <c r="I310" s="50" t="s">
        <v>394</v>
      </c>
      <c r="J310" s="55">
        <v>250.2</v>
      </c>
      <c r="K310" s="60">
        <f>IF(OtherAPPYTable[[#This Row],[Entry no.]]&lt;&gt;"",0,"")</f>
        <v>0</v>
      </c>
      <c r="L310" s="60">
        <f>OtherAPPYTable[[#This Row],[Amount]]</f>
        <v>250.2</v>
      </c>
    </row>
    <row r="311" spans="1:12" x14ac:dyDescent="0.45">
      <c r="A311" s="49">
        <v>4</v>
      </c>
      <c r="B311" s="50">
        <v>1148</v>
      </c>
      <c r="C311" s="50">
        <v>459</v>
      </c>
      <c r="D311" s="50" t="s">
        <v>256</v>
      </c>
      <c r="E311" s="50" t="s">
        <v>65</v>
      </c>
      <c r="F311" s="50" t="s">
        <v>70</v>
      </c>
      <c r="G311" s="50" t="s">
        <v>394</v>
      </c>
      <c r="H311" s="50" t="s">
        <v>394</v>
      </c>
      <c r="I311" s="50" t="s">
        <v>394</v>
      </c>
      <c r="J311" s="55">
        <v>-731.25</v>
      </c>
      <c r="K311" s="60">
        <f>IF(OtherAPPYTable[[#This Row],[Entry no.]]&lt;&gt;"",0,"")</f>
        <v>0</v>
      </c>
      <c r="L311" s="60">
        <f>OtherAPPYTable[[#This Row],[Amount]]</f>
        <v>-731.25</v>
      </c>
    </row>
    <row r="312" spans="1:12" x14ac:dyDescent="0.45">
      <c r="A312" s="49">
        <v>4</v>
      </c>
      <c r="B312" s="50">
        <v>1150</v>
      </c>
      <c r="C312" s="50">
        <v>460</v>
      </c>
      <c r="D312" s="50" t="s">
        <v>256</v>
      </c>
      <c r="E312" s="50" t="s">
        <v>65</v>
      </c>
      <c r="F312" s="50" t="s">
        <v>70</v>
      </c>
      <c r="G312" s="50" t="s">
        <v>394</v>
      </c>
      <c r="H312" s="50" t="s">
        <v>394</v>
      </c>
      <c r="I312" s="50" t="s">
        <v>394</v>
      </c>
      <c r="J312" s="55">
        <v>731.25</v>
      </c>
      <c r="K312" s="60">
        <f>IF(OtherAPPYTable[[#This Row],[Entry no.]]&lt;&gt;"",0,"")</f>
        <v>0</v>
      </c>
      <c r="L312" s="60">
        <f>OtherAPPYTable[[#This Row],[Amount]]</f>
        <v>731.25</v>
      </c>
    </row>
    <row r="313" spans="1:12" x14ac:dyDescent="0.45">
      <c r="A313" s="49">
        <v>5</v>
      </c>
      <c r="B313" s="50">
        <v>1155</v>
      </c>
      <c r="C313" s="50">
        <v>462</v>
      </c>
      <c r="D313" s="50" t="s">
        <v>257</v>
      </c>
      <c r="E313" s="50" t="s">
        <v>68</v>
      </c>
      <c r="F313" s="50" t="s">
        <v>73</v>
      </c>
      <c r="G313" s="50" t="s">
        <v>394</v>
      </c>
      <c r="H313" s="50" t="s">
        <v>394</v>
      </c>
      <c r="I313" s="50" t="s">
        <v>394</v>
      </c>
      <c r="J313" s="55">
        <v>-5304</v>
      </c>
      <c r="K313" s="60">
        <f>IF(OtherAPPYTable[[#This Row],[Entry no.]]&lt;&gt;"",0,"")</f>
        <v>0</v>
      </c>
      <c r="L313" s="60">
        <f>OtherAPPYTable[[#This Row],[Amount]]</f>
        <v>-5304</v>
      </c>
    </row>
    <row r="314" spans="1:12" x14ac:dyDescent="0.45">
      <c r="A314" s="49">
        <v>5</v>
      </c>
      <c r="B314" s="50">
        <v>1157</v>
      </c>
      <c r="C314" s="50">
        <v>463</v>
      </c>
      <c r="D314" s="50" t="s">
        <v>257</v>
      </c>
      <c r="E314" s="50" t="s">
        <v>68</v>
      </c>
      <c r="F314" s="50" t="s">
        <v>73</v>
      </c>
      <c r="G314" s="50" t="s">
        <v>394</v>
      </c>
      <c r="H314" s="50" t="s">
        <v>394</v>
      </c>
      <c r="I314" s="50" t="s">
        <v>394</v>
      </c>
      <c r="J314" s="55">
        <v>5304</v>
      </c>
      <c r="K314" s="60">
        <f>IF(OtherAPPYTable[[#This Row],[Entry no.]]&lt;&gt;"",0,"")</f>
        <v>0</v>
      </c>
      <c r="L314" s="60">
        <f>OtherAPPYTable[[#This Row],[Amount]]</f>
        <v>5304</v>
      </c>
    </row>
    <row r="315" spans="1:12" x14ac:dyDescent="0.45">
      <c r="A315" s="49">
        <v>5</v>
      </c>
      <c r="B315" s="50">
        <v>1162</v>
      </c>
      <c r="C315" s="50">
        <v>465</v>
      </c>
      <c r="D315" s="50" t="s">
        <v>258</v>
      </c>
      <c r="E315" s="50" t="s">
        <v>68</v>
      </c>
      <c r="F315" s="50" t="s">
        <v>73</v>
      </c>
      <c r="G315" s="50" t="s">
        <v>395</v>
      </c>
      <c r="H315" s="50" t="s">
        <v>395</v>
      </c>
      <c r="I315" s="50" t="s">
        <v>395</v>
      </c>
      <c r="J315" s="55">
        <v>-487.5</v>
      </c>
      <c r="K315" s="60">
        <f>IF(OtherAPPYTable[[#This Row],[Entry no.]]&lt;&gt;"",0,"")</f>
        <v>0</v>
      </c>
      <c r="L315" s="60">
        <f>OtherAPPYTable[[#This Row],[Amount]]</f>
        <v>-487.5</v>
      </c>
    </row>
    <row r="316" spans="1:12" x14ac:dyDescent="0.45">
      <c r="A316" s="49">
        <v>5</v>
      </c>
      <c r="B316" s="50">
        <v>1164</v>
      </c>
      <c r="C316" s="50">
        <v>466</v>
      </c>
      <c r="D316" s="50" t="s">
        <v>258</v>
      </c>
      <c r="E316" s="50" t="s">
        <v>68</v>
      </c>
      <c r="F316" s="50" t="s">
        <v>73</v>
      </c>
      <c r="G316" s="50" t="s">
        <v>395</v>
      </c>
      <c r="H316" s="50" t="s">
        <v>395</v>
      </c>
      <c r="I316" s="50" t="s">
        <v>395</v>
      </c>
      <c r="J316" s="55">
        <v>487.5</v>
      </c>
      <c r="K316" s="60">
        <f>IF(OtherAPPYTable[[#This Row],[Entry no.]]&lt;&gt;"",0,"")</f>
        <v>0</v>
      </c>
      <c r="L316" s="60">
        <f>OtherAPPYTable[[#This Row],[Amount]]</f>
        <v>487.5</v>
      </c>
    </row>
    <row r="317" spans="1:12" x14ac:dyDescent="0.45">
      <c r="A317" s="49">
        <v>6</v>
      </c>
      <c r="B317" s="50">
        <v>1172</v>
      </c>
      <c r="C317" s="50">
        <v>468</v>
      </c>
      <c r="D317" s="50" t="s">
        <v>259</v>
      </c>
      <c r="E317" s="50" t="s">
        <v>66</v>
      </c>
      <c r="F317" s="50" t="s">
        <v>71</v>
      </c>
      <c r="G317" s="50" t="s">
        <v>396</v>
      </c>
      <c r="H317" s="50" t="s">
        <v>396</v>
      </c>
      <c r="I317" s="50" t="s">
        <v>396</v>
      </c>
      <c r="J317" s="55">
        <v>-1797.5</v>
      </c>
      <c r="K317" s="60">
        <f>IF(OtherAPPYTable[[#This Row],[Entry no.]]&lt;&gt;"",0,"")</f>
        <v>0</v>
      </c>
      <c r="L317" s="60">
        <f>OtherAPPYTable[[#This Row],[Amount]]</f>
        <v>-1797.5</v>
      </c>
    </row>
    <row r="318" spans="1:12" x14ac:dyDescent="0.45">
      <c r="A318" s="49">
        <v>6</v>
      </c>
      <c r="B318" s="50">
        <v>1174</v>
      </c>
      <c r="C318" s="50">
        <v>469</v>
      </c>
      <c r="D318" s="50" t="s">
        <v>259</v>
      </c>
      <c r="E318" s="50" t="s">
        <v>66</v>
      </c>
      <c r="F318" s="50" t="s">
        <v>71</v>
      </c>
      <c r="G318" s="50" t="s">
        <v>396</v>
      </c>
      <c r="H318" s="50" t="s">
        <v>396</v>
      </c>
      <c r="I318" s="50" t="s">
        <v>396</v>
      </c>
      <c r="J318" s="55">
        <v>1797.5</v>
      </c>
      <c r="K318" s="60">
        <f>IF(OtherAPPYTable[[#This Row],[Entry no.]]&lt;&gt;"",0,"")</f>
        <v>0</v>
      </c>
      <c r="L318" s="60">
        <f>OtherAPPYTable[[#This Row],[Amount]]</f>
        <v>1797.5</v>
      </c>
    </row>
    <row r="319" spans="1:12" x14ac:dyDescent="0.45">
      <c r="A319" s="49">
        <v>4</v>
      </c>
      <c r="B319" s="50">
        <v>1179</v>
      </c>
      <c r="C319" s="50">
        <v>471</v>
      </c>
      <c r="D319" s="50" t="s">
        <v>260</v>
      </c>
      <c r="E319" s="50" t="s">
        <v>65</v>
      </c>
      <c r="F319" s="50" t="s">
        <v>70</v>
      </c>
      <c r="G319" s="50" t="s">
        <v>397</v>
      </c>
      <c r="H319" s="50" t="s">
        <v>397</v>
      </c>
      <c r="I319" s="50" t="s">
        <v>397</v>
      </c>
      <c r="J319" s="55">
        <v>-360.38</v>
      </c>
      <c r="K319" s="60">
        <f>IF(OtherAPPYTable[[#This Row],[Entry no.]]&lt;&gt;"",0,"")</f>
        <v>0</v>
      </c>
      <c r="L319" s="60">
        <f>OtherAPPYTable[[#This Row],[Amount]]</f>
        <v>-360.38</v>
      </c>
    </row>
    <row r="320" spans="1:12" x14ac:dyDescent="0.45">
      <c r="A320" s="49">
        <v>4</v>
      </c>
      <c r="B320" s="50">
        <v>1181</v>
      </c>
      <c r="C320" s="50">
        <v>472</v>
      </c>
      <c r="D320" s="50" t="s">
        <v>260</v>
      </c>
      <c r="E320" s="50" t="s">
        <v>65</v>
      </c>
      <c r="F320" s="50" t="s">
        <v>70</v>
      </c>
      <c r="G320" s="50" t="s">
        <v>397</v>
      </c>
      <c r="H320" s="50" t="s">
        <v>397</v>
      </c>
      <c r="I320" s="50" t="s">
        <v>397</v>
      </c>
      <c r="J320" s="55">
        <v>360.38</v>
      </c>
      <c r="K320" s="60">
        <f>IF(OtherAPPYTable[[#This Row],[Entry no.]]&lt;&gt;"",0,"")</f>
        <v>0</v>
      </c>
      <c r="L320" s="60">
        <f>OtherAPPYTable[[#This Row],[Amount]]</f>
        <v>360.38</v>
      </c>
    </row>
    <row r="321" spans="1:12" x14ac:dyDescent="0.45">
      <c r="A321" s="49">
        <v>5</v>
      </c>
      <c r="B321" s="50">
        <v>1186</v>
      </c>
      <c r="C321" s="50">
        <v>474</v>
      </c>
      <c r="D321" s="50" t="s">
        <v>261</v>
      </c>
      <c r="E321" s="50" t="s">
        <v>68</v>
      </c>
      <c r="F321" s="50" t="s">
        <v>73</v>
      </c>
      <c r="G321" s="50" t="s">
        <v>397</v>
      </c>
      <c r="H321" s="50" t="s">
        <v>397</v>
      </c>
      <c r="I321" s="50" t="s">
        <v>397</v>
      </c>
      <c r="J321" s="55">
        <v>-820</v>
      </c>
      <c r="K321" s="60">
        <f>IF(OtherAPPYTable[[#This Row],[Entry no.]]&lt;&gt;"",0,"")</f>
        <v>0</v>
      </c>
      <c r="L321" s="60">
        <f>OtherAPPYTable[[#This Row],[Amount]]</f>
        <v>-820</v>
      </c>
    </row>
    <row r="322" spans="1:12" x14ac:dyDescent="0.45">
      <c r="A322" s="49">
        <v>5</v>
      </c>
      <c r="B322" s="50">
        <v>1188</v>
      </c>
      <c r="C322" s="50">
        <v>475</v>
      </c>
      <c r="D322" s="50" t="s">
        <v>261</v>
      </c>
      <c r="E322" s="50" t="s">
        <v>68</v>
      </c>
      <c r="F322" s="50" t="s">
        <v>73</v>
      </c>
      <c r="G322" s="50" t="s">
        <v>397</v>
      </c>
      <c r="H322" s="50" t="s">
        <v>397</v>
      </c>
      <c r="I322" s="50" t="s">
        <v>397</v>
      </c>
      <c r="J322" s="55">
        <v>820</v>
      </c>
      <c r="K322" s="60">
        <f>IF(OtherAPPYTable[[#This Row],[Entry no.]]&lt;&gt;"",0,"")</f>
        <v>0</v>
      </c>
      <c r="L322" s="60">
        <f>OtherAPPYTable[[#This Row],[Amount]]</f>
        <v>820</v>
      </c>
    </row>
    <row r="323" spans="1:12" x14ac:dyDescent="0.45">
      <c r="A323" s="49">
        <v>6</v>
      </c>
      <c r="B323" s="50">
        <v>1194</v>
      </c>
      <c r="C323" s="50">
        <v>477</v>
      </c>
      <c r="D323" s="50" t="s">
        <v>262</v>
      </c>
      <c r="E323" s="50" t="s">
        <v>66</v>
      </c>
      <c r="F323" s="50" t="s">
        <v>71</v>
      </c>
      <c r="G323" s="50" t="s">
        <v>398</v>
      </c>
      <c r="H323" s="50" t="s">
        <v>398</v>
      </c>
      <c r="I323" s="50" t="s">
        <v>398</v>
      </c>
      <c r="J323" s="55">
        <v>-288.3</v>
      </c>
      <c r="K323" s="60">
        <f>IF(OtherAPPYTable[[#This Row],[Entry no.]]&lt;&gt;"",0,"")</f>
        <v>0</v>
      </c>
      <c r="L323" s="60">
        <f>OtherAPPYTable[[#This Row],[Amount]]</f>
        <v>-288.3</v>
      </c>
    </row>
    <row r="324" spans="1:12" x14ac:dyDescent="0.45">
      <c r="A324" s="49">
        <v>6</v>
      </c>
      <c r="B324" s="50">
        <v>1196</v>
      </c>
      <c r="C324" s="50">
        <v>478</v>
      </c>
      <c r="D324" s="50" t="s">
        <v>262</v>
      </c>
      <c r="E324" s="50" t="s">
        <v>66</v>
      </c>
      <c r="F324" s="50" t="s">
        <v>71</v>
      </c>
      <c r="G324" s="50" t="s">
        <v>398</v>
      </c>
      <c r="H324" s="50" t="s">
        <v>398</v>
      </c>
      <c r="I324" s="50" t="s">
        <v>398</v>
      </c>
      <c r="J324" s="55">
        <v>288.3</v>
      </c>
      <c r="K324" s="60">
        <f>IF(OtherAPPYTable[[#This Row],[Entry no.]]&lt;&gt;"",0,"")</f>
        <v>0</v>
      </c>
      <c r="L324" s="60">
        <f>OtherAPPYTable[[#This Row],[Amount]]</f>
        <v>288.3</v>
      </c>
    </row>
    <row r="325" spans="1:12" x14ac:dyDescent="0.45">
      <c r="A325" s="49">
        <v>5</v>
      </c>
      <c r="B325" s="50">
        <v>1201</v>
      </c>
      <c r="C325" s="50">
        <v>480</v>
      </c>
      <c r="D325" s="50" t="s">
        <v>263</v>
      </c>
      <c r="E325" s="50" t="s">
        <v>68</v>
      </c>
      <c r="F325" s="50" t="s">
        <v>73</v>
      </c>
      <c r="G325" s="50" t="s">
        <v>398</v>
      </c>
      <c r="H325" s="50" t="s">
        <v>398</v>
      </c>
      <c r="I325" s="50" t="s">
        <v>398</v>
      </c>
      <c r="J325" s="55">
        <v>-365.63</v>
      </c>
      <c r="K325" s="60">
        <f>IF(OtherAPPYTable[[#This Row],[Entry no.]]&lt;&gt;"",0,"")</f>
        <v>0</v>
      </c>
      <c r="L325" s="60">
        <f>OtherAPPYTable[[#This Row],[Amount]]</f>
        <v>-365.63</v>
      </c>
    </row>
    <row r="326" spans="1:12" x14ac:dyDescent="0.45">
      <c r="A326" s="49">
        <v>5</v>
      </c>
      <c r="B326" s="50">
        <v>1203</v>
      </c>
      <c r="C326" s="50">
        <v>481</v>
      </c>
      <c r="D326" s="50" t="s">
        <v>263</v>
      </c>
      <c r="E326" s="50" t="s">
        <v>68</v>
      </c>
      <c r="F326" s="50" t="s">
        <v>73</v>
      </c>
      <c r="G326" s="50" t="s">
        <v>398</v>
      </c>
      <c r="H326" s="50" t="s">
        <v>398</v>
      </c>
      <c r="I326" s="50" t="s">
        <v>398</v>
      </c>
      <c r="J326" s="55">
        <v>365.63</v>
      </c>
      <c r="K326" s="60">
        <f>IF(OtherAPPYTable[[#This Row],[Entry no.]]&lt;&gt;"",0,"")</f>
        <v>0</v>
      </c>
      <c r="L326" s="60">
        <f>OtherAPPYTable[[#This Row],[Amount]]</f>
        <v>365.63</v>
      </c>
    </row>
    <row r="327" spans="1:12" x14ac:dyDescent="0.45">
      <c r="A327" s="49">
        <v>4</v>
      </c>
      <c r="B327" s="50">
        <v>1208</v>
      </c>
      <c r="C327" s="50">
        <v>483</v>
      </c>
      <c r="D327" s="50" t="s">
        <v>264</v>
      </c>
      <c r="E327" s="50" t="s">
        <v>65</v>
      </c>
      <c r="F327" s="50" t="s">
        <v>70</v>
      </c>
      <c r="G327" s="50" t="s">
        <v>399</v>
      </c>
      <c r="H327" s="50" t="s">
        <v>399</v>
      </c>
      <c r="I327" s="50" t="s">
        <v>399</v>
      </c>
      <c r="J327" s="55">
        <v>-480.5</v>
      </c>
      <c r="K327" s="60">
        <f>IF(OtherAPPYTable[[#This Row],[Entry no.]]&lt;&gt;"",0,"")</f>
        <v>0</v>
      </c>
      <c r="L327" s="60">
        <f>OtherAPPYTable[[#This Row],[Amount]]</f>
        <v>-480.5</v>
      </c>
    </row>
    <row r="328" spans="1:12" x14ac:dyDescent="0.45">
      <c r="A328" s="49">
        <v>4</v>
      </c>
      <c r="B328" s="50">
        <v>1210</v>
      </c>
      <c r="C328" s="50">
        <v>484</v>
      </c>
      <c r="D328" s="50" t="s">
        <v>264</v>
      </c>
      <c r="E328" s="50" t="s">
        <v>65</v>
      </c>
      <c r="F328" s="50" t="s">
        <v>70</v>
      </c>
      <c r="G328" s="50" t="s">
        <v>399</v>
      </c>
      <c r="H328" s="50" t="s">
        <v>399</v>
      </c>
      <c r="I328" s="50" t="s">
        <v>399</v>
      </c>
      <c r="J328" s="55">
        <v>480.5</v>
      </c>
      <c r="K328" s="60">
        <f>IF(OtherAPPYTable[[#This Row],[Entry no.]]&lt;&gt;"",0,"")</f>
        <v>0</v>
      </c>
      <c r="L328" s="60">
        <f>OtherAPPYTable[[#This Row],[Amount]]</f>
        <v>480.5</v>
      </c>
    </row>
    <row r="329" spans="1:12" x14ac:dyDescent="0.45">
      <c r="A329" s="49">
        <v>4</v>
      </c>
      <c r="B329" s="50">
        <v>1215</v>
      </c>
      <c r="C329" s="50">
        <v>486</v>
      </c>
      <c r="D329" s="50" t="s">
        <v>265</v>
      </c>
      <c r="E329" s="50" t="s">
        <v>67</v>
      </c>
      <c r="F329" s="50" t="s">
        <v>72</v>
      </c>
      <c r="G329" s="50" t="s">
        <v>400</v>
      </c>
      <c r="H329" s="50" t="s">
        <v>400</v>
      </c>
      <c r="I329" s="50" t="s">
        <v>400</v>
      </c>
      <c r="J329" s="55">
        <v>-365.63</v>
      </c>
      <c r="K329" s="60">
        <f>IF(OtherAPPYTable[[#This Row],[Entry no.]]&lt;&gt;"",0,"")</f>
        <v>0</v>
      </c>
      <c r="L329" s="60">
        <f>OtherAPPYTable[[#This Row],[Amount]]</f>
        <v>-365.63</v>
      </c>
    </row>
    <row r="330" spans="1:12" x14ac:dyDescent="0.45">
      <c r="A330" s="49">
        <v>4</v>
      </c>
      <c r="B330" s="50">
        <v>1217</v>
      </c>
      <c r="C330" s="50">
        <v>487</v>
      </c>
      <c r="D330" s="50" t="s">
        <v>265</v>
      </c>
      <c r="E330" s="50" t="s">
        <v>67</v>
      </c>
      <c r="F330" s="50" t="s">
        <v>72</v>
      </c>
      <c r="G330" s="50" t="s">
        <v>400</v>
      </c>
      <c r="H330" s="50" t="s">
        <v>400</v>
      </c>
      <c r="I330" s="50" t="s">
        <v>400</v>
      </c>
      <c r="J330" s="55">
        <v>365.63</v>
      </c>
      <c r="K330" s="60">
        <f>IF(OtherAPPYTable[[#This Row],[Entry no.]]&lt;&gt;"",0,"")</f>
        <v>0</v>
      </c>
      <c r="L330" s="60">
        <f>OtherAPPYTable[[#This Row],[Amount]]</f>
        <v>365.63</v>
      </c>
    </row>
    <row r="331" spans="1:12" x14ac:dyDescent="0.45">
      <c r="A331" s="49">
        <v>3</v>
      </c>
      <c r="B331" s="50">
        <v>1221</v>
      </c>
      <c r="C331" s="50">
        <v>489</v>
      </c>
      <c r="D331" s="50" t="s">
        <v>266</v>
      </c>
      <c r="E331" s="50" t="s">
        <v>69</v>
      </c>
      <c r="F331" s="50" t="s">
        <v>74</v>
      </c>
      <c r="G331" s="50" t="s">
        <v>400</v>
      </c>
      <c r="H331" s="50" t="s">
        <v>400</v>
      </c>
      <c r="I331" s="50" t="s">
        <v>400</v>
      </c>
      <c r="J331" s="55">
        <v>-487.5</v>
      </c>
      <c r="K331" s="60">
        <f>IF(OtherAPPYTable[[#This Row],[Entry no.]]&lt;&gt;"",0,"")</f>
        <v>0</v>
      </c>
      <c r="L331" s="60">
        <f>OtherAPPYTable[[#This Row],[Amount]]</f>
        <v>-487.5</v>
      </c>
    </row>
    <row r="332" spans="1:12" x14ac:dyDescent="0.45">
      <c r="A332" s="49">
        <v>3</v>
      </c>
      <c r="B332" s="50">
        <v>1223</v>
      </c>
      <c r="C332" s="50">
        <v>490</v>
      </c>
      <c r="D332" s="50" t="s">
        <v>266</v>
      </c>
      <c r="E332" s="50" t="s">
        <v>69</v>
      </c>
      <c r="F332" s="50" t="s">
        <v>74</v>
      </c>
      <c r="G332" s="50" t="s">
        <v>400</v>
      </c>
      <c r="H332" s="50" t="s">
        <v>400</v>
      </c>
      <c r="I332" s="50" t="s">
        <v>400</v>
      </c>
      <c r="J332" s="55">
        <v>487.5</v>
      </c>
      <c r="K332" s="60">
        <f>IF(OtherAPPYTable[[#This Row],[Entry no.]]&lt;&gt;"",0,"")</f>
        <v>0</v>
      </c>
      <c r="L332" s="60">
        <f>OtherAPPYTable[[#This Row],[Amount]]</f>
        <v>487.5</v>
      </c>
    </row>
    <row r="333" spans="1:12" x14ac:dyDescent="0.45">
      <c r="A333" s="49">
        <v>4</v>
      </c>
      <c r="B333" s="50">
        <v>1230</v>
      </c>
      <c r="C333" s="50">
        <v>492</v>
      </c>
      <c r="D333" s="50" t="s">
        <v>267</v>
      </c>
      <c r="E333" s="50" t="s">
        <v>67</v>
      </c>
      <c r="F333" s="50" t="s">
        <v>72</v>
      </c>
      <c r="G333" s="50" t="s">
        <v>401</v>
      </c>
      <c r="H333" s="50" t="s">
        <v>401</v>
      </c>
      <c r="I333" s="50" t="s">
        <v>401</v>
      </c>
      <c r="J333" s="55">
        <v>-4039.75</v>
      </c>
      <c r="K333" s="60">
        <f>IF(OtherAPPYTable[[#This Row],[Entry no.]]&lt;&gt;"",0,"")</f>
        <v>0</v>
      </c>
      <c r="L333" s="60">
        <f>OtherAPPYTable[[#This Row],[Amount]]</f>
        <v>-4039.75</v>
      </c>
    </row>
    <row r="334" spans="1:12" x14ac:dyDescent="0.45">
      <c r="A334" s="49">
        <v>4</v>
      </c>
      <c r="B334" s="50">
        <v>1232</v>
      </c>
      <c r="C334" s="50">
        <v>493</v>
      </c>
      <c r="D334" s="50" t="s">
        <v>267</v>
      </c>
      <c r="E334" s="50" t="s">
        <v>67</v>
      </c>
      <c r="F334" s="50" t="s">
        <v>72</v>
      </c>
      <c r="G334" s="50" t="s">
        <v>401</v>
      </c>
      <c r="H334" s="50" t="s">
        <v>401</v>
      </c>
      <c r="I334" s="50" t="s">
        <v>401</v>
      </c>
      <c r="J334" s="55">
        <v>4039.75</v>
      </c>
      <c r="K334" s="60">
        <f>IF(OtherAPPYTable[[#This Row],[Entry no.]]&lt;&gt;"",0,"")</f>
        <v>0</v>
      </c>
      <c r="L334" s="60">
        <f>OtherAPPYTable[[#This Row],[Amount]]</f>
        <v>4039.75</v>
      </c>
    </row>
    <row r="335" spans="1:12" x14ac:dyDescent="0.45">
      <c r="A335" s="49">
        <v>6</v>
      </c>
      <c r="B335" s="50">
        <v>1238</v>
      </c>
      <c r="C335" s="50">
        <v>495</v>
      </c>
      <c r="D335" s="50" t="s">
        <v>268</v>
      </c>
      <c r="E335" s="50" t="s">
        <v>66</v>
      </c>
      <c r="F335" s="50" t="s">
        <v>71</v>
      </c>
      <c r="G335" s="50" t="s">
        <v>401</v>
      </c>
      <c r="H335" s="50" t="s">
        <v>401</v>
      </c>
      <c r="I335" s="50" t="s">
        <v>401</v>
      </c>
      <c r="J335" s="55">
        <v>-288.3</v>
      </c>
      <c r="K335" s="60">
        <f>IF(OtherAPPYTable[[#This Row],[Entry no.]]&lt;&gt;"",0,"")</f>
        <v>0</v>
      </c>
      <c r="L335" s="60">
        <f>OtherAPPYTable[[#This Row],[Amount]]</f>
        <v>-288.3</v>
      </c>
    </row>
    <row r="336" spans="1:12" x14ac:dyDescent="0.45">
      <c r="A336" s="49">
        <v>6</v>
      </c>
      <c r="B336" s="50">
        <v>1240</v>
      </c>
      <c r="C336" s="50">
        <v>496</v>
      </c>
      <c r="D336" s="50" t="s">
        <v>268</v>
      </c>
      <c r="E336" s="50" t="s">
        <v>66</v>
      </c>
      <c r="F336" s="50" t="s">
        <v>71</v>
      </c>
      <c r="G336" s="50" t="s">
        <v>401</v>
      </c>
      <c r="H336" s="50" t="s">
        <v>401</v>
      </c>
      <c r="I336" s="50" t="s">
        <v>401</v>
      </c>
      <c r="J336" s="55">
        <v>288.3</v>
      </c>
      <c r="K336" s="60">
        <f>IF(OtherAPPYTable[[#This Row],[Entry no.]]&lt;&gt;"",0,"")</f>
        <v>0</v>
      </c>
      <c r="L336" s="60">
        <f>OtherAPPYTable[[#This Row],[Amount]]</f>
        <v>288.3</v>
      </c>
    </row>
    <row r="337" spans="1:12" x14ac:dyDescent="0.45">
      <c r="A337" s="49">
        <v>4</v>
      </c>
      <c r="B337" s="50">
        <v>1245</v>
      </c>
      <c r="C337" s="50">
        <v>498</v>
      </c>
      <c r="D337" s="50" t="s">
        <v>269</v>
      </c>
      <c r="E337" s="50" t="s">
        <v>65</v>
      </c>
      <c r="F337" s="50" t="s">
        <v>70</v>
      </c>
      <c r="G337" s="50" t="s">
        <v>402</v>
      </c>
      <c r="H337" s="50" t="s">
        <v>402</v>
      </c>
      <c r="I337" s="50" t="s">
        <v>402</v>
      </c>
      <c r="J337" s="55">
        <v>-487.5</v>
      </c>
      <c r="K337" s="60">
        <f>IF(OtherAPPYTable[[#This Row],[Entry no.]]&lt;&gt;"",0,"")</f>
        <v>0</v>
      </c>
      <c r="L337" s="60">
        <f>OtherAPPYTable[[#This Row],[Amount]]</f>
        <v>-487.5</v>
      </c>
    </row>
    <row r="338" spans="1:12" x14ac:dyDescent="0.45">
      <c r="A338" s="49">
        <v>4</v>
      </c>
      <c r="B338" s="50">
        <v>1247</v>
      </c>
      <c r="C338" s="50">
        <v>499</v>
      </c>
      <c r="D338" s="50" t="s">
        <v>269</v>
      </c>
      <c r="E338" s="50" t="s">
        <v>65</v>
      </c>
      <c r="F338" s="50" t="s">
        <v>70</v>
      </c>
      <c r="G338" s="50" t="s">
        <v>402</v>
      </c>
      <c r="H338" s="50" t="s">
        <v>402</v>
      </c>
      <c r="I338" s="50" t="s">
        <v>402</v>
      </c>
      <c r="J338" s="55">
        <v>487.5</v>
      </c>
      <c r="K338" s="60">
        <f>IF(OtherAPPYTable[[#This Row],[Entry no.]]&lt;&gt;"",0,"")</f>
        <v>0</v>
      </c>
      <c r="L338" s="60">
        <f>OtherAPPYTable[[#This Row],[Amount]]</f>
        <v>487.5</v>
      </c>
    </row>
    <row r="339" spans="1:12" x14ac:dyDescent="0.45">
      <c r="A339" s="49">
        <v>6</v>
      </c>
      <c r="B339" s="50">
        <v>1253</v>
      </c>
      <c r="C339" s="50">
        <v>501</v>
      </c>
      <c r="D339" s="50" t="s">
        <v>270</v>
      </c>
      <c r="E339" s="50" t="s">
        <v>66</v>
      </c>
      <c r="F339" s="50" t="s">
        <v>71</v>
      </c>
      <c r="G339" s="50" t="s">
        <v>403</v>
      </c>
      <c r="H339" s="50" t="s">
        <v>403</v>
      </c>
      <c r="I339" s="50" t="s">
        <v>403</v>
      </c>
      <c r="J339" s="55">
        <v>-166.8</v>
      </c>
      <c r="K339" s="60">
        <f>IF(OtherAPPYTable[[#This Row],[Entry no.]]&lt;&gt;"",0,"")</f>
        <v>0</v>
      </c>
      <c r="L339" s="60">
        <f>OtherAPPYTable[[#This Row],[Amount]]</f>
        <v>-166.8</v>
      </c>
    </row>
    <row r="340" spans="1:12" x14ac:dyDescent="0.45">
      <c r="A340" s="49">
        <v>6</v>
      </c>
      <c r="B340" s="50">
        <v>1255</v>
      </c>
      <c r="C340" s="50">
        <v>502</v>
      </c>
      <c r="D340" s="50" t="s">
        <v>270</v>
      </c>
      <c r="E340" s="50" t="s">
        <v>66</v>
      </c>
      <c r="F340" s="50" t="s">
        <v>71</v>
      </c>
      <c r="G340" s="50" t="s">
        <v>403</v>
      </c>
      <c r="H340" s="50" t="s">
        <v>403</v>
      </c>
      <c r="I340" s="50" t="s">
        <v>403</v>
      </c>
      <c r="J340" s="55">
        <v>166.8</v>
      </c>
      <c r="K340" s="60">
        <f>IF(OtherAPPYTable[[#This Row],[Entry no.]]&lt;&gt;"",0,"")</f>
        <v>0</v>
      </c>
      <c r="L340" s="60">
        <f>OtherAPPYTable[[#This Row],[Amount]]</f>
        <v>166.8</v>
      </c>
    </row>
    <row r="341" spans="1:12" x14ac:dyDescent="0.45">
      <c r="A341" s="49">
        <v>4</v>
      </c>
      <c r="B341" s="50">
        <v>1260</v>
      </c>
      <c r="C341" s="50">
        <v>504</v>
      </c>
      <c r="D341" s="50" t="s">
        <v>271</v>
      </c>
      <c r="E341" s="50" t="s">
        <v>67</v>
      </c>
      <c r="F341" s="50" t="s">
        <v>72</v>
      </c>
      <c r="G341" s="50" t="s">
        <v>403</v>
      </c>
      <c r="H341" s="50" t="s">
        <v>403</v>
      </c>
      <c r="I341" s="50" t="s">
        <v>403</v>
      </c>
      <c r="J341" s="55">
        <v>-3536</v>
      </c>
      <c r="K341" s="60">
        <f>IF(OtherAPPYTable[[#This Row],[Entry no.]]&lt;&gt;"",0,"")</f>
        <v>0</v>
      </c>
      <c r="L341" s="60">
        <f>OtherAPPYTable[[#This Row],[Amount]]</f>
        <v>-3536</v>
      </c>
    </row>
    <row r="342" spans="1:12" x14ac:dyDescent="0.45">
      <c r="A342" s="49">
        <v>4</v>
      </c>
      <c r="B342" s="50">
        <v>1262</v>
      </c>
      <c r="C342" s="50">
        <v>505</v>
      </c>
      <c r="D342" s="50" t="s">
        <v>271</v>
      </c>
      <c r="E342" s="50" t="s">
        <v>67</v>
      </c>
      <c r="F342" s="50" t="s">
        <v>72</v>
      </c>
      <c r="G342" s="50" t="s">
        <v>403</v>
      </c>
      <c r="H342" s="50" t="s">
        <v>403</v>
      </c>
      <c r="I342" s="50" t="s">
        <v>403</v>
      </c>
      <c r="J342" s="55">
        <v>3536</v>
      </c>
      <c r="K342" s="60">
        <f>IF(OtherAPPYTable[[#This Row],[Entry no.]]&lt;&gt;"",0,"")</f>
        <v>0</v>
      </c>
      <c r="L342" s="60">
        <f>OtherAPPYTable[[#This Row],[Amount]]</f>
        <v>3536</v>
      </c>
    </row>
    <row r="343" spans="1:12" x14ac:dyDescent="0.45">
      <c r="A343" s="49">
        <v>5</v>
      </c>
      <c r="B343" s="50">
        <v>1267</v>
      </c>
      <c r="C343" s="50">
        <v>507</v>
      </c>
      <c r="D343" s="50" t="s">
        <v>272</v>
      </c>
      <c r="E343" s="50" t="s">
        <v>68</v>
      </c>
      <c r="F343" s="50" t="s">
        <v>73</v>
      </c>
      <c r="G343" s="50" t="s">
        <v>404</v>
      </c>
      <c r="H343" s="50" t="s">
        <v>404</v>
      </c>
      <c r="I343" s="50" t="s">
        <v>404</v>
      </c>
      <c r="J343" s="55">
        <v>-243.75</v>
      </c>
      <c r="K343" s="60">
        <f>IF(OtherAPPYTable[[#This Row],[Entry no.]]&lt;&gt;"",0,"")</f>
        <v>0</v>
      </c>
      <c r="L343" s="60">
        <f>OtherAPPYTable[[#This Row],[Amount]]</f>
        <v>-243.75</v>
      </c>
    </row>
    <row r="344" spans="1:12" x14ac:dyDescent="0.45">
      <c r="A344" s="49">
        <v>5</v>
      </c>
      <c r="B344" s="50">
        <v>1269</v>
      </c>
      <c r="C344" s="50">
        <v>508</v>
      </c>
      <c r="D344" s="50" t="s">
        <v>272</v>
      </c>
      <c r="E344" s="50" t="s">
        <v>68</v>
      </c>
      <c r="F344" s="50" t="s">
        <v>73</v>
      </c>
      <c r="G344" s="50" t="s">
        <v>404</v>
      </c>
      <c r="H344" s="50" t="s">
        <v>404</v>
      </c>
      <c r="I344" s="50" t="s">
        <v>404</v>
      </c>
      <c r="J344" s="55">
        <v>243.75</v>
      </c>
      <c r="K344" s="60">
        <f>IF(OtherAPPYTable[[#This Row],[Entry no.]]&lt;&gt;"",0,"")</f>
        <v>0</v>
      </c>
      <c r="L344" s="60">
        <f>OtherAPPYTable[[#This Row],[Amount]]</f>
        <v>243.75</v>
      </c>
    </row>
    <row r="345" spans="1:12" x14ac:dyDescent="0.45">
      <c r="A345" s="49">
        <v>6</v>
      </c>
      <c r="B345" s="50">
        <v>1275</v>
      </c>
      <c r="C345" s="50">
        <v>510</v>
      </c>
      <c r="D345" s="50" t="s">
        <v>273</v>
      </c>
      <c r="E345" s="50" t="s">
        <v>66</v>
      </c>
      <c r="F345" s="50" t="s">
        <v>71</v>
      </c>
      <c r="G345" s="50" t="s">
        <v>405</v>
      </c>
      <c r="H345" s="50" t="s">
        <v>405</v>
      </c>
      <c r="I345" s="50" t="s">
        <v>405</v>
      </c>
      <c r="J345" s="55">
        <v>-439</v>
      </c>
      <c r="K345" s="60">
        <f>IF(OtherAPPYTable[[#This Row],[Entry no.]]&lt;&gt;"",0,"")</f>
        <v>0</v>
      </c>
      <c r="L345" s="60">
        <f>OtherAPPYTable[[#This Row],[Amount]]</f>
        <v>-439</v>
      </c>
    </row>
    <row r="346" spans="1:12" x14ac:dyDescent="0.45">
      <c r="A346" s="49">
        <v>6</v>
      </c>
      <c r="B346" s="50">
        <v>1277</v>
      </c>
      <c r="C346" s="50">
        <v>511</v>
      </c>
      <c r="D346" s="50" t="s">
        <v>273</v>
      </c>
      <c r="E346" s="50" t="s">
        <v>66</v>
      </c>
      <c r="F346" s="50" t="s">
        <v>71</v>
      </c>
      <c r="G346" s="50" t="s">
        <v>405</v>
      </c>
      <c r="H346" s="50" t="s">
        <v>405</v>
      </c>
      <c r="I346" s="50" t="s">
        <v>405</v>
      </c>
      <c r="J346" s="55">
        <v>439</v>
      </c>
      <c r="K346" s="60">
        <f>IF(OtherAPPYTable[[#This Row],[Entry no.]]&lt;&gt;"",0,"")</f>
        <v>0</v>
      </c>
      <c r="L346" s="60">
        <f>OtherAPPYTable[[#This Row],[Amount]]</f>
        <v>439</v>
      </c>
    </row>
    <row r="347" spans="1:12" x14ac:dyDescent="0.45">
      <c r="A347" s="49">
        <v>4</v>
      </c>
      <c r="B347" s="50">
        <v>1284</v>
      </c>
      <c r="C347" s="50">
        <v>513</v>
      </c>
      <c r="D347" s="50" t="s">
        <v>274</v>
      </c>
      <c r="E347" s="50" t="s">
        <v>65</v>
      </c>
      <c r="F347" s="50" t="s">
        <v>70</v>
      </c>
      <c r="G347" s="50" t="s">
        <v>406</v>
      </c>
      <c r="H347" s="50" t="s">
        <v>406</v>
      </c>
      <c r="I347" s="50" t="s">
        <v>406</v>
      </c>
      <c r="J347" s="55">
        <v>-1210</v>
      </c>
      <c r="K347" s="60">
        <f>IF(OtherAPPYTable[[#This Row],[Entry no.]]&lt;&gt;"",0,"")</f>
        <v>0</v>
      </c>
      <c r="L347" s="60">
        <f>OtherAPPYTable[[#This Row],[Amount]]</f>
        <v>-1210</v>
      </c>
    </row>
    <row r="348" spans="1:12" x14ac:dyDescent="0.45">
      <c r="A348" s="49">
        <v>4</v>
      </c>
      <c r="B348" s="50">
        <v>1286</v>
      </c>
      <c r="C348" s="50">
        <v>514</v>
      </c>
      <c r="D348" s="50" t="s">
        <v>274</v>
      </c>
      <c r="E348" s="50" t="s">
        <v>65</v>
      </c>
      <c r="F348" s="50" t="s">
        <v>70</v>
      </c>
      <c r="G348" s="50" t="s">
        <v>406</v>
      </c>
      <c r="H348" s="50" t="s">
        <v>406</v>
      </c>
      <c r="I348" s="50" t="s">
        <v>406</v>
      </c>
      <c r="J348" s="55">
        <v>1210</v>
      </c>
      <c r="K348" s="60">
        <f>IF(OtherAPPYTable[[#This Row],[Entry no.]]&lt;&gt;"",0,"")</f>
        <v>0</v>
      </c>
      <c r="L348" s="60">
        <f>OtherAPPYTable[[#This Row],[Amount]]</f>
        <v>1210</v>
      </c>
    </row>
    <row r="349" spans="1:12" x14ac:dyDescent="0.45">
      <c r="A349" s="49">
        <v>5</v>
      </c>
      <c r="B349" s="50">
        <v>1291</v>
      </c>
      <c r="C349" s="50">
        <v>516</v>
      </c>
      <c r="D349" s="50" t="s">
        <v>275</v>
      </c>
      <c r="E349" s="50" t="s">
        <v>68</v>
      </c>
      <c r="F349" s="50" t="s">
        <v>73</v>
      </c>
      <c r="G349" s="50" t="s">
        <v>406</v>
      </c>
      <c r="H349" s="50" t="s">
        <v>406</v>
      </c>
      <c r="I349" s="50" t="s">
        <v>406</v>
      </c>
      <c r="J349" s="55">
        <v>-2460</v>
      </c>
      <c r="K349" s="60">
        <f>IF(OtherAPPYTable[[#This Row],[Entry no.]]&lt;&gt;"",0,"")</f>
        <v>0</v>
      </c>
      <c r="L349" s="60">
        <f>OtherAPPYTable[[#This Row],[Amount]]</f>
        <v>-2460</v>
      </c>
    </row>
    <row r="350" spans="1:12" x14ac:dyDescent="0.45">
      <c r="A350" s="49">
        <v>5</v>
      </c>
      <c r="B350" s="50">
        <v>1293</v>
      </c>
      <c r="C350" s="50">
        <v>517</v>
      </c>
      <c r="D350" s="50" t="s">
        <v>275</v>
      </c>
      <c r="E350" s="50" t="s">
        <v>68</v>
      </c>
      <c r="F350" s="50" t="s">
        <v>73</v>
      </c>
      <c r="G350" s="50" t="s">
        <v>406</v>
      </c>
      <c r="H350" s="50" t="s">
        <v>406</v>
      </c>
      <c r="I350" s="50" t="s">
        <v>406</v>
      </c>
      <c r="J350" s="55">
        <v>2460</v>
      </c>
      <c r="K350" s="60">
        <f>IF(OtherAPPYTable[[#This Row],[Entry no.]]&lt;&gt;"",0,"")</f>
        <v>0</v>
      </c>
      <c r="L350" s="60">
        <f>OtherAPPYTable[[#This Row],[Amount]]</f>
        <v>2460</v>
      </c>
    </row>
    <row r="351" spans="1:12" x14ac:dyDescent="0.45">
      <c r="A351" s="49">
        <v>6</v>
      </c>
      <c r="B351" s="50">
        <v>1299</v>
      </c>
      <c r="C351" s="50">
        <v>519</v>
      </c>
      <c r="D351" s="50" t="s">
        <v>276</v>
      </c>
      <c r="E351" s="50" t="s">
        <v>66</v>
      </c>
      <c r="F351" s="50" t="s">
        <v>71</v>
      </c>
      <c r="G351" s="50" t="s">
        <v>407</v>
      </c>
      <c r="H351" s="50" t="s">
        <v>407</v>
      </c>
      <c r="I351" s="50" t="s">
        <v>407</v>
      </c>
      <c r="J351" s="55">
        <v>-576.6</v>
      </c>
      <c r="K351" s="60">
        <f>IF(OtherAPPYTable[[#This Row],[Entry no.]]&lt;&gt;"",0,"")</f>
        <v>0</v>
      </c>
      <c r="L351" s="60">
        <f>OtherAPPYTable[[#This Row],[Amount]]</f>
        <v>-576.6</v>
      </c>
    </row>
    <row r="352" spans="1:12" x14ac:dyDescent="0.45">
      <c r="A352" s="49">
        <v>6</v>
      </c>
      <c r="B352" s="50">
        <v>1301</v>
      </c>
      <c r="C352" s="50">
        <v>520</v>
      </c>
      <c r="D352" s="50" t="s">
        <v>276</v>
      </c>
      <c r="E352" s="50" t="s">
        <v>66</v>
      </c>
      <c r="F352" s="50" t="s">
        <v>71</v>
      </c>
      <c r="G352" s="50" t="s">
        <v>407</v>
      </c>
      <c r="H352" s="50" t="s">
        <v>407</v>
      </c>
      <c r="I352" s="50" t="s">
        <v>407</v>
      </c>
      <c r="J352" s="55">
        <v>576.6</v>
      </c>
      <c r="K352" s="60">
        <f>IF(OtherAPPYTable[[#This Row],[Entry no.]]&lt;&gt;"",0,"")</f>
        <v>0</v>
      </c>
      <c r="L352" s="60">
        <f>OtherAPPYTable[[#This Row],[Amount]]</f>
        <v>576.6</v>
      </c>
    </row>
    <row r="353" spans="1:12" x14ac:dyDescent="0.45">
      <c r="A353" s="49">
        <v>4</v>
      </c>
      <c r="B353" s="50">
        <v>1306</v>
      </c>
      <c r="C353" s="50">
        <v>522</v>
      </c>
      <c r="D353" s="50" t="s">
        <v>277</v>
      </c>
      <c r="E353" s="50" t="s">
        <v>65</v>
      </c>
      <c r="F353" s="50" t="s">
        <v>70</v>
      </c>
      <c r="G353" s="50" t="s">
        <v>408</v>
      </c>
      <c r="H353" s="50" t="s">
        <v>408</v>
      </c>
      <c r="I353" s="50" t="s">
        <v>408</v>
      </c>
      <c r="J353" s="55">
        <v>-840.88</v>
      </c>
      <c r="K353" s="60">
        <f>IF(OtherAPPYTable[[#This Row],[Entry no.]]&lt;&gt;"",0,"")</f>
        <v>0</v>
      </c>
      <c r="L353" s="60">
        <f>OtherAPPYTable[[#This Row],[Amount]]</f>
        <v>-840.88</v>
      </c>
    </row>
    <row r="354" spans="1:12" x14ac:dyDescent="0.45">
      <c r="A354" s="49">
        <v>4</v>
      </c>
      <c r="B354" s="50">
        <v>1308</v>
      </c>
      <c r="C354" s="50">
        <v>523</v>
      </c>
      <c r="D354" s="50" t="s">
        <v>277</v>
      </c>
      <c r="E354" s="50" t="s">
        <v>65</v>
      </c>
      <c r="F354" s="50" t="s">
        <v>70</v>
      </c>
      <c r="G354" s="50" t="s">
        <v>408</v>
      </c>
      <c r="H354" s="50" t="s">
        <v>408</v>
      </c>
      <c r="I354" s="50" t="s">
        <v>408</v>
      </c>
      <c r="J354" s="55">
        <v>840.88</v>
      </c>
      <c r="K354" s="60">
        <f>IF(OtherAPPYTable[[#This Row],[Entry no.]]&lt;&gt;"",0,"")</f>
        <v>0</v>
      </c>
      <c r="L354" s="60">
        <f>OtherAPPYTable[[#This Row],[Amount]]</f>
        <v>840.88</v>
      </c>
    </row>
    <row r="355" spans="1:12" x14ac:dyDescent="0.45">
      <c r="A355" s="49">
        <v>4</v>
      </c>
      <c r="B355" s="50">
        <v>1315</v>
      </c>
      <c r="C355" s="50">
        <v>525</v>
      </c>
      <c r="D355" s="50" t="s">
        <v>278</v>
      </c>
      <c r="E355" s="50" t="s">
        <v>67</v>
      </c>
      <c r="F355" s="50" t="s">
        <v>72</v>
      </c>
      <c r="G355" s="50" t="s">
        <v>409</v>
      </c>
      <c r="H355" s="50" t="s">
        <v>409</v>
      </c>
      <c r="I355" s="50" t="s">
        <v>409</v>
      </c>
      <c r="J355" s="55">
        <v>-1455.5</v>
      </c>
      <c r="K355" s="60">
        <f>IF(OtherAPPYTable[[#This Row],[Entry no.]]&lt;&gt;"",0,"")</f>
        <v>0</v>
      </c>
      <c r="L355" s="60">
        <f>OtherAPPYTable[[#This Row],[Amount]]</f>
        <v>-1455.5</v>
      </c>
    </row>
    <row r="356" spans="1:12" x14ac:dyDescent="0.45">
      <c r="A356" s="49">
        <v>4</v>
      </c>
      <c r="B356" s="50">
        <v>1317</v>
      </c>
      <c r="C356" s="50">
        <v>526</v>
      </c>
      <c r="D356" s="50" t="s">
        <v>278</v>
      </c>
      <c r="E356" s="50" t="s">
        <v>67</v>
      </c>
      <c r="F356" s="50" t="s">
        <v>72</v>
      </c>
      <c r="G356" s="50" t="s">
        <v>409</v>
      </c>
      <c r="H356" s="50" t="s">
        <v>409</v>
      </c>
      <c r="I356" s="50" t="s">
        <v>409</v>
      </c>
      <c r="J356" s="55">
        <v>1455.5</v>
      </c>
      <c r="K356" s="60">
        <f>IF(OtherAPPYTable[[#This Row],[Entry no.]]&lt;&gt;"",0,"")</f>
        <v>0</v>
      </c>
      <c r="L356" s="60">
        <f>OtherAPPYTable[[#This Row],[Amount]]</f>
        <v>1455.5</v>
      </c>
    </row>
    <row r="357" spans="1:12" x14ac:dyDescent="0.45">
      <c r="A357" s="49">
        <v>3</v>
      </c>
      <c r="B357" s="50">
        <v>1321</v>
      </c>
      <c r="C357" s="50">
        <v>528</v>
      </c>
      <c r="D357" s="50" t="s">
        <v>279</v>
      </c>
      <c r="E357" s="50" t="s">
        <v>69</v>
      </c>
      <c r="F357" s="50" t="s">
        <v>74</v>
      </c>
      <c r="G357" s="50" t="s">
        <v>409</v>
      </c>
      <c r="H357" s="50" t="s">
        <v>409</v>
      </c>
      <c r="I357" s="50" t="s">
        <v>409</v>
      </c>
      <c r="J357" s="55">
        <v>-877.5</v>
      </c>
      <c r="K357" s="60">
        <f>IF(OtherAPPYTable[[#This Row],[Entry no.]]&lt;&gt;"",0,"")</f>
        <v>0</v>
      </c>
      <c r="L357" s="60">
        <f>OtherAPPYTable[[#This Row],[Amount]]</f>
        <v>-877.5</v>
      </c>
    </row>
    <row r="358" spans="1:12" x14ac:dyDescent="0.45">
      <c r="A358" s="49">
        <v>3</v>
      </c>
      <c r="B358" s="50">
        <v>1323</v>
      </c>
      <c r="C358" s="50">
        <v>529</v>
      </c>
      <c r="D358" s="50" t="s">
        <v>279</v>
      </c>
      <c r="E358" s="50" t="s">
        <v>69</v>
      </c>
      <c r="F358" s="50" t="s">
        <v>74</v>
      </c>
      <c r="G358" s="50" t="s">
        <v>409</v>
      </c>
      <c r="H358" s="50" t="s">
        <v>409</v>
      </c>
      <c r="I358" s="50" t="s">
        <v>409</v>
      </c>
      <c r="J358" s="55">
        <v>877.5</v>
      </c>
      <c r="K358" s="60">
        <f>IF(OtherAPPYTable[[#This Row],[Entry no.]]&lt;&gt;"",0,"")</f>
        <v>0</v>
      </c>
      <c r="L358" s="60">
        <f>OtherAPPYTable[[#This Row],[Amount]]</f>
        <v>877.5</v>
      </c>
    </row>
    <row r="359" spans="1:12" x14ac:dyDescent="0.45">
      <c r="A359" s="49">
        <v>4</v>
      </c>
      <c r="B359" s="50">
        <v>1328</v>
      </c>
      <c r="C359" s="50">
        <v>531</v>
      </c>
      <c r="D359" s="50" t="s">
        <v>280</v>
      </c>
      <c r="E359" s="50" t="s">
        <v>67</v>
      </c>
      <c r="F359" s="50" t="s">
        <v>72</v>
      </c>
      <c r="G359" s="50" t="s">
        <v>410</v>
      </c>
      <c r="H359" s="50" t="s">
        <v>410</v>
      </c>
      <c r="I359" s="50" t="s">
        <v>410</v>
      </c>
      <c r="J359" s="55">
        <v>-6332.5</v>
      </c>
      <c r="K359" s="60">
        <f>IF(OtherAPPYTable[[#This Row],[Entry no.]]&lt;&gt;"",0,"")</f>
        <v>0</v>
      </c>
      <c r="L359" s="60">
        <f>OtherAPPYTable[[#This Row],[Amount]]</f>
        <v>-6332.5</v>
      </c>
    </row>
    <row r="360" spans="1:12" x14ac:dyDescent="0.45">
      <c r="A360" s="49">
        <v>4</v>
      </c>
      <c r="B360" s="50">
        <v>1330</v>
      </c>
      <c r="C360" s="50">
        <v>532</v>
      </c>
      <c r="D360" s="50" t="s">
        <v>280</v>
      </c>
      <c r="E360" s="50" t="s">
        <v>67</v>
      </c>
      <c r="F360" s="50" t="s">
        <v>72</v>
      </c>
      <c r="G360" s="50" t="s">
        <v>410</v>
      </c>
      <c r="H360" s="50" t="s">
        <v>410</v>
      </c>
      <c r="I360" s="50" t="s">
        <v>410</v>
      </c>
      <c r="J360" s="55">
        <v>6332.5</v>
      </c>
      <c r="K360" s="60">
        <f>IF(OtherAPPYTable[[#This Row],[Entry no.]]&lt;&gt;"",0,"")</f>
        <v>0</v>
      </c>
      <c r="L360" s="60">
        <f>OtherAPPYTable[[#This Row],[Amount]]</f>
        <v>6332.5</v>
      </c>
    </row>
    <row r="361" spans="1:12" x14ac:dyDescent="0.45">
      <c r="A361" s="49">
        <v>4</v>
      </c>
      <c r="B361" s="50">
        <v>1335</v>
      </c>
      <c r="C361" s="50">
        <v>534</v>
      </c>
      <c r="D361" s="50" t="s">
        <v>281</v>
      </c>
      <c r="E361" s="50" t="s">
        <v>65</v>
      </c>
      <c r="F361" s="50" t="s">
        <v>70</v>
      </c>
      <c r="G361" s="50" t="s">
        <v>411</v>
      </c>
      <c r="H361" s="50" t="s">
        <v>411</v>
      </c>
      <c r="I361" s="50" t="s">
        <v>411</v>
      </c>
      <c r="J361" s="55">
        <v>-853.13</v>
      </c>
      <c r="K361" s="60">
        <f>IF(OtherAPPYTable[[#This Row],[Entry no.]]&lt;&gt;"",0,"")</f>
        <v>0</v>
      </c>
      <c r="L361" s="60">
        <f>OtherAPPYTable[[#This Row],[Amount]]</f>
        <v>-853.13</v>
      </c>
    </row>
    <row r="362" spans="1:12" x14ac:dyDescent="0.45">
      <c r="A362" s="49">
        <v>4</v>
      </c>
      <c r="B362" s="50">
        <v>1337</v>
      </c>
      <c r="C362" s="50">
        <v>535</v>
      </c>
      <c r="D362" s="50" t="s">
        <v>281</v>
      </c>
      <c r="E362" s="50" t="s">
        <v>65</v>
      </c>
      <c r="F362" s="50" t="s">
        <v>70</v>
      </c>
      <c r="G362" s="50" t="s">
        <v>411</v>
      </c>
      <c r="H362" s="50" t="s">
        <v>411</v>
      </c>
      <c r="I362" s="50" t="s">
        <v>411</v>
      </c>
      <c r="J362" s="55">
        <v>853.13</v>
      </c>
      <c r="K362" s="60">
        <f>IF(OtherAPPYTable[[#This Row],[Entry no.]]&lt;&gt;"",0,"")</f>
        <v>0</v>
      </c>
      <c r="L362" s="60">
        <f>OtherAPPYTable[[#This Row],[Amount]]</f>
        <v>853.13</v>
      </c>
    </row>
    <row r="363" spans="1:12" x14ac:dyDescent="0.45">
      <c r="A363" s="49">
        <v>6</v>
      </c>
      <c r="B363" s="50">
        <v>1343</v>
      </c>
      <c r="C363" s="50">
        <v>537</v>
      </c>
      <c r="D363" s="50" t="s">
        <v>282</v>
      </c>
      <c r="E363" s="50" t="s">
        <v>66</v>
      </c>
      <c r="F363" s="50" t="s">
        <v>71</v>
      </c>
      <c r="G363" s="50" t="s">
        <v>412</v>
      </c>
      <c r="H363" s="50" t="s">
        <v>412</v>
      </c>
      <c r="I363" s="50" t="s">
        <v>412</v>
      </c>
      <c r="J363" s="55">
        <v>-305.8</v>
      </c>
      <c r="K363" s="60">
        <f>IF(OtherAPPYTable[[#This Row],[Entry no.]]&lt;&gt;"",0,"")</f>
        <v>0</v>
      </c>
      <c r="L363" s="60">
        <f>OtherAPPYTable[[#This Row],[Amount]]</f>
        <v>-305.8</v>
      </c>
    </row>
    <row r="364" spans="1:12" x14ac:dyDescent="0.45">
      <c r="A364" s="49">
        <v>6</v>
      </c>
      <c r="B364" s="50">
        <v>1345</v>
      </c>
      <c r="C364" s="50">
        <v>538</v>
      </c>
      <c r="D364" s="50" t="s">
        <v>282</v>
      </c>
      <c r="E364" s="50" t="s">
        <v>66</v>
      </c>
      <c r="F364" s="50" t="s">
        <v>71</v>
      </c>
      <c r="G364" s="50" t="s">
        <v>412</v>
      </c>
      <c r="H364" s="50" t="s">
        <v>412</v>
      </c>
      <c r="I364" s="50" t="s">
        <v>412</v>
      </c>
      <c r="J364" s="55">
        <v>305.8</v>
      </c>
      <c r="K364" s="60">
        <f>IF(OtherAPPYTable[[#This Row],[Entry no.]]&lt;&gt;"",0,"")</f>
        <v>0</v>
      </c>
      <c r="L364" s="60">
        <f>OtherAPPYTable[[#This Row],[Amount]]</f>
        <v>305.8</v>
      </c>
    </row>
    <row r="365" spans="1:12" x14ac:dyDescent="0.45">
      <c r="A365" s="49">
        <v>5</v>
      </c>
      <c r="B365" s="50">
        <v>1350</v>
      </c>
      <c r="C365" s="50">
        <v>540</v>
      </c>
      <c r="D365" s="50" t="s">
        <v>283</v>
      </c>
      <c r="E365" s="50" t="s">
        <v>68</v>
      </c>
      <c r="F365" s="50" t="s">
        <v>73</v>
      </c>
      <c r="G365" s="50" t="s">
        <v>412</v>
      </c>
      <c r="H365" s="50" t="s">
        <v>412</v>
      </c>
      <c r="I365" s="50" t="s">
        <v>412</v>
      </c>
      <c r="J365" s="55">
        <v>-6188</v>
      </c>
      <c r="K365" s="60">
        <f>IF(OtherAPPYTable[[#This Row],[Entry no.]]&lt;&gt;"",0,"")</f>
        <v>0</v>
      </c>
      <c r="L365" s="60">
        <f>OtherAPPYTable[[#This Row],[Amount]]</f>
        <v>-6188</v>
      </c>
    </row>
    <row r="366" spans="1:12" x14ac:dyDescent="0.45">
      <c r="A366" s="49">
        <v>5</v>
      </c>
      <c r="B366" s="50">
        <v>1352</v>
      </c>
      <c r="C366" s="50">
        <v>541</v>
      </c>
      <c r="D366" s="50" t="s">
        <v>283</v>
      </c>
      <c r="E366" s="50" t="s">
        <v>68</v>
      </c>
      <c r="F366" s="50" t="s">
        <v>73</v>
      </c>
      <c r="G366" s="50" t="s">
        <v>412</v>
      </c>
      <c r="H366" s="50" t="s">
        <v>412</v>
      </c>
      <c r="I366" s="50" t="s">
        <v>412</v>
      </c>
      <c r="J366" s="55">
        <v>6188</v>
      </c>
      <c r="K366" s="60">
        <f>IF(OtherAPPYTable[[#This Row],[Entry no.]]&lt;&gt;"",0,"")</f>
        <v>0</v>
      </c>
      <c r="L366" s="60">
        <f>OtherAPPYTable[[#This Row],[Amount]]</f>
        <v>6188</v>
      </c>
    </row>
    <row r="367" spans="1:12" x14ac:dyDescent="0.45">
      <c r="A367" s="49">
        <v>5</v>
      </c>
      <c r="B367" s="50">
        <v>1357</v>
      </c>
      <c r="C367" s="50">
        <v>543</v>
      </c>
      <c r="D367" s="50" t="s">
        <v>284</v>
      </c>
      <c r="E367" s="50" t="s">
        <v>68</v>
      </c>
      <c r="F367" s="50" t="s">
        <v>73</v>
      </c>
      <c r="G367" s="50" t="s">
        <v>413</v>
      </c>
      <c r="H367" s="50" t="s">
        <v>413</v>
      </c>
      <c r="I367" s="50" t="s">
        <v>413</v>
      </c>
      <c r="J367" s="55">
        <v>-731.25</v>
      </c>
      <c r="K367" s="60">
        <f>IF(OtherAPPYTable[[#This Row],[Entry no.]]&lt;&gt;"",0,"")</f>
        <v>0</v>
      </c>
      <c r="L367" s="60">
        <f>OtherAPPYTable[[#This Row],[Amount]]</f>
        <v>-731.25</v>
      </c>
    </row>
    <row r="368" spans="1:12" x14ac:dyDescent="0.45">
      <c r="A368" s="49">
        <v>5</v>
      </c>
      <c r="B368" s="50">
        <v>1359</v>
      </c>
      <c r="C368" s="50">
        <v>544</v>
      </c>
      <c r="D368" s="50" t="s">
        <v>284</v>
      </c>
      <c r="E368" s="50" t="s">
        <v>68</v>
      </c>
      <c r="F368" s="50" t="s">
        <v>73</v>
      </c>
      <c r="G368" s="50" t="s">
        <v>413</v>
      </c>
      <c r="H368" s="50" t="s">
        <v>413</v>
      </c>
      <c r="I368" s="50" t="s">
        <v>413</v>
      </c>
      <c r="J368" s="55">
        <v>731.25</v>
      </c>
      <c r="K368" s="60">
        <f>IF(OtherAPPYTable[[#This Row],[Entry no.]]&lt;&gt;"",0,"")</f>
        <v>0</v>
      </c>
      <c r="L368" s="60">
        <f>OtherAPPYTable[[#This Row],[Amount]]</f>
        <v>731.25</v>
      </c>
    </row>
    <row r="369" spans="1:12" x14ac:dyDescent="0.45">
      <c r="A369" s="49">
        <v>6</v>
      </c>
      <c r="B369" s="50">
        <v>1365</v>
      </c>
      <c r="C369" s="50">
        <v>546</v>
      </c>
      <c r="D369" s="50" t="s">
        <v>285</v>
      </c>
      <c r="E369" s="50" t="s">
        <v>66</v>
      </c>
      <c r="F369" s="50" t="s">
        <v>71</v>
      </c>
      <c r="G369" s="50" t="s">
        <v>413</v>
      </c>
      <c r="H369" s="50" t="s">
        <v>413</v>
      </c>
      <c r="I369" s="50" t="s">
        <v>413</v>
      </c>
      <c r="J369" s="55">
        <v>-480.5</v>
      </c>
      <c r="K369" s="60">
        <f>IF(OtherAPPYTable[[#This Row],[Entry no.]]&lt;&gt;"",0,"")</f>
        <v>0</v>
      </c>
      <c r="L369" s="60">
        <f>OtherAPPYTable[[#This Row],[Amount]]</f>
        <v>-480.5</v>
      </c>
    </row>
    <row r="370" spans="1:12" x14ac:dyDescent="0.45">
      <c r="A370" s="49">
        <v>6</v>
      </c>
      <c r="B370" s="50">
        <v>1367</v>
      </c>
      <c r="C370" s="50">
        <v>547</v>
      </c>
      <c r="D370" s="50" t="s">
        <v>285</v>
      </c>
      <c r="E370" s="50" t="s">
        <v>66</v>
      </c>
      <c r="F370" s="50" t="s">
        <v>71</v>
      </c>
      <c r="G370" s="50" t="s">
        <v>413</v>
      </c>
      <c r="H370" s="50" t="s">
        <v>413</v>
      </c>
      <c r="I370" s="50" t="s">
        <v>413</v>
      </c>
      <c r="J370" s="55">
        <v>480.5</v>
      </c>
      <c r="K370" s="60">
        <f>IF(OtherAPPYTable[[#This Row],[Entry no.]]&lt;&gt;"",0,"")</f>
        <v>0</v>
      </c>
      <c r="L370" s="60">
        <f>OtherAPPYTable[[#This Row],[Amount]]</f>
        <v>480.5</v>
      </c>
    </row>
    <row r="371" spans="1:12" x14ac:dyDescent="0.45">
      <c r="A371" s="49">
        <v>6</v>
      </c>
      <c r="B371" s="50">
        <v>1373</v>
      </c>
      <c r="C371" s="50">
        <v>549</v>
      </c>
      <c r="D371" s="50" t="s">
        <v>286</v>
      </c>
      <c r="E371" s="50" t="s">
        <v>66</v>
      </c>
      <c r="F371" s="50" t="s">
        <v>71</v>
      </c>
      <c r="G371" s="50" t="s">
        <v>414</v>
      </c>
      <c r="H371" s="50" t="s">
        <v>414</v>
      </c>
      <c r="I371" s="50" t="s">
        <v>414</v>
      </c>
      <c r="J371" s="55">
        <v>-1317</v>
      </c>
      <c r="K371" s="60">
        <f>IF(OtherAPPYTable[[#This Row],[Entry no.]]&lt;&gt;"",0,"")</f>
        <v>0</v>
      </c>
      <c r="L371" s="60">
        <f>OtherAPPYTable[[#This Row],[Amount]]</f>
        <v>-1317</v>
      </c>
    </row>
    <row r="372" spans="1:12" x14ac:dyDescent="0.45">
      <c r="A372" s="49">
        <v>6</v>
      </c>
      <c r="B372" s="50">
        <v>1375</v>
      </c>
      <c r="C372" s="50">
        <v>550</v>
      </c>
      <c r="D372" s="50" t="s">
        <v>286</v>
      </c>
      <c r="E372" s="50" t="s">
        <v>66</v>
      </c>
      <c r="F372" s="50" t="s">
        <v>71</v>
      </c>
      <c r="G372" s="50" t="s">
        <v>414</v>
      </c>
      <c r="H372" s="50" t="s">
        <v>414</v>
      </c>
      <c r="I372" s="50" t="s">
        <v>414</v>
      </c>
      <c r="J372" s="55">
        <v>1317</v>
      </c>
      <c r="K372" s="60">
        <f>IF(OtherAPPYTable[[#This Row],[Entry no.]]&lt;&gt;"",0,"")</f>
        <v>0</v>
      </c>
      <c r="L372" s="60">
        <f>OtherAPPYTable[[#This Row],[Amount]]</f>
        <v>1317</v>
      </c>
    </row>
    <row r="373" spans="1:12" x14ac:dyDescent="0.45">
      <c r="A373" s="49">
        <v>4</v>
      </c>
      <c r="B373" s="50">
        <v>1382</v>
      </c>
      <c r="C373" s="50">
        <v>552</v>
      </c>
      <c r="D373" s="50" t="s">
        <v>287</v>
      </c>
      <c r="E373" s="50" t="s">
        <v>65</v>
      </c>
      <c r="F373" s="50" t="s">
        <v>70</v>
      </c>
      <c r="G373" s="50" t="s">
        <v>415</v>
      </c>
      <c r="H373" s="50" t="s">
        <v>415</v>
      </c>
      <c r="I373" s="50" t="s">
        <v>415</v>
      </c>
      <c r="J373" s="55">
        <v>-1452</v>
      </c>
      <c r="K373" s="60">
        <f>IF(OtherAPPYTable[[#This Row],[Entry no.]]&lt;&gt;"",0,"")</f>
        <v>0</v>
      </c>
      <c r="L373" s="60">
        <f>OtherAPPYTable[[#This Row],[Amount]]</f>
        <v>-1452</v>
      </c>
    </row>
    <row r="374" spans="1:12" x14ac:dyDescent="0.45">
      <c r="A374" s="49">
        <v>4</v>
      </c>
      <c r="B374" s="50">
        <v>1384</v>
      </c>
      <c r="C374" s="50">
        <v>553</v>
      </c>
      <c r="D374" s="50" t="s">
        <v>287</v>
      </c>
      <c r="E374" s="50" t="s">
        <v>65</v>
      </c>
      <c r="F374" s="50" t="s">
        <v>70</v>
      </c>
      <c r="G374" s="50" t="s">
        <v>415</v>
      </c>
      <c r="H374" s="50" t="s">
        <v>415</v>
      </c>
      <c r="I374" s="50" t="s">
        <v>415</v>
      </c>
      <c r="J374" s="55">
        <v>1452</v>
      </c>
      <c r="K374" s="60">
        <f>IF(OtherAPPYTable[[#This Row],[Entry no.]]&lt;&gt;"",0,"")</f>
        <v>0</v>
      </c>
      <c r="L374" s="60">
        <f>OtherAPPYTable[[#This Row],[Amount]]</f>
        <v>1452</v>
      </c>
    </row>
    <row r="375" spans="1:12" x14ac:dyDescent="0.45">
      <c r="A375" s="49">
        <v>5</v>
      </c>
      <c r="B375" s="50">
        <v>1389</v>
      </c>
      <c r="C375" s="50">
        <v>555</v>
      </c>
      <c r="D375" s="50" t="s">
        <v>288</v>
      </c>
      <c r="E375" s="50" t="s">
        <v>68</v>
      </c>
      <c r="F375" s="50" t="s">
        <v>73</v>
      </c>
      <c r="G375" s="50" t="s">
        <v>415</v>
      </c>
      <c r="H375" s="50" t="s">
        <v>415</v>
      </c>
      <c r="I375" s="50" t="s">
        <v>415</v>
      </c>
      <c r="J375" s="55">
        <v>-2460</v>
      </c>
      <c r="K375" s="60">
        <f>IF(OtherAPPYTable[[#This Row],[Entry no.]]&lt;&gt;"",0,"")</f>
        <v>0</v>
      </c>
      <c r="L375" s="60">
        <f>OtherAPPYTable[[#This Row],[Amount]]</f>
        <v>-2460</v>
      </c>
    </row>
    <row r="376" spans="1:12" x14ac:dyDescent="0.45">
      <c r="A376" s="49">
        <v>5</v>
      </c>
      <c r="B376" s="50">
        <v>1391</v>
      </c>
      <c r="C376" s="50">
        <v>556</v>
      </c>
      <c r="D376" s="50" t="s">
        <v>288</v>
      </c>
      <c r="E376" s="50" t="s">
        <v>68</v>
      </c>
      <c r="F376" s="50" t="s">
        <v>73</v>
      </c>
      <c r="G376" s="50" t="s">
        <v>415</v>
      </c>
      <c r="H376" s="50" t="s">
        <v>415</v>
      </c>
      <c r="I376" s="50" t="s">
        <v>415</v>
      </c>
      <c r="J376" s="55">
        <v>2460</v>
      </c>
      <c r="K376" s="60">
        <f>IF(OtherAPPYTable[[#This Row],[Entry no.]]&lt;&gt;"",0,"")</f>
        <v>0</v>
      </c>
      <c r="L376" s="60">
        <f>OtherAPPYTable[[#This Row],[Amount]]</f>
        <v>2460</v>
      </c>
    </row>
    <row r="377" spans="1:12" x14ac:dyDescent="0.45">
      <c r="A377" s="49">
        <v>6</v>
      </c>
      <c r="B377" s="50">
        <v>1397</v>
      </c>
      <c r="C377" s="50">
        <v>558</v>
      </c>
      <c r="D377" s="50" t="s">
        <v>289</v>
      </c>
      <c r="E377" s="50" t="s">
        <v>66</v>
      </c>
      <c r="F377" s="50" t="s">
        <v>71</v>
      </c>
      <c r="G377" s="50" t="s">
        <v>416</v>
      </c>
      <c r="H377" s="50" t="s">
        <v>416</v>
      </c>
      <c r="I377" s="50" t="s">
        <v>416</v>
      </c>
      <c r="J377" s="55">
        <v>-672.7</v>
      </c>
      <c r="K377" s="60">
        <f>IF(OtherAPPYTable[[#This Row],[Entry no.]]&lt;&gt;"",0,"")</f>
        <v>0</v>
      </c>
      <c r="L377" s="60">
        <f>OtherAPPYTable[[#This Row],[Amount]]</f>
        <v>-672.7</v>
      </c>
    </row>
    <row r="378" spans="1:12" x14ac:dyDescent="0.45">
      <c r="A378" s="49">
        <v>6</v>
      </c>
      <c r="B378" s="50">
        <v>1399</v>
      </c>
      <c r="C378" s="50">
        <v>559</v>
      </c>
      <c r="D378" s="50" t="s">
        <v>289</v>
      </c>
      <c r="E378" s="50" t="s">
        <v>66</v>
      </c>
      <c r="F378" s="50" t="s">
        <v>71</v>
      </c>
      <c r="G378" s="50" t="s">
        <v>416</v>
      </c>
      <c r="H378" s="50" t="s">
        <v>416</v>
      </c>
      <c r="I378" s="50" t="s">
        <v>416</v>
      </c>
      <c r="J378" s="55">
        <v>672.7</v>
      </c>
      <c r="K378" s="60">
        <f>IF(OtherAPPYTable[[#This Row],[Entry no.]]&lt;&gt;"",0,"")</f>
        <v>0</v>
      </c>
      <c r="L378" s="60">
        <f>OtherAPPYTable[[#This Row],[Amount]]</f>
        <v>672.7</v>
      </c>
    </row>
    <row r="379" spans="1:12" x14ac:dyDescent="0.45">
      <c r="A379" s="49">
        <v>4</v>
      </c>
      <c r="B379" s="50">
        <v>1406</v>
      </c>
      <c r="C379" s="50">
        <v>561</v>
      </c>
      <c r="D379" s="50" t="s">
        <v>290</v>
      </c>
      <c r="E379" s="50" t="s">
        <v>67</v>
      </c>
      <c r="F379" s="50" t="s">
        <v>72</v>
      </c>
      <c r="G379" s="50" t="s">
        <v>417</v>
      </c>
      <c r="H379" s="50" t="s">
        <v>417</v>
      </c>
      <c r="I379" s="50" t="s">
        <v>417</v>
      </c>
      <c r="J379" s="55">
        <v>-1943</v>
      </c>
      <c r="K379" s="60">
        <f>IF(OtherAPPYTable[[#This Row],[Entry no.]]&lt;&gt;"",0,"")</f>
        <v>0</v>
      </c>
      <c r="L379" s="60">
        <f>OtherAPPYTable[[#This Row],[Amount]]</f>
        <v>-1943</v>
      </c>
    </row>
    <row r="380" spans="1:12" x14ac:dyDescent="0.45">
      <c r="A380" s="49">
        <v>4</v>
      </c>
      <c r="B380" s="50">
        <v>1408</v>
      </c>
      <c r="C380" s="50">
        <v>562</v>
      </c>
      <c r="D380" s="50" t="s">
        <v>290</v>
      </c>
      <c r="E380" s="50" t="s">
        <v>67</v>
      </c>
      <c r="F380" s="50" t="s">
        <v>72</v>
      </c>
      <c r="G380" s="50" t="s">
        <v>417</v>
      </c>
      <c r="H380" s="50" t="s">
        <v>417</v>
      </c>
      <c r="I380" s="50" t="s">
        <v>417</v>
      </c>
      <c r="J380" s="55">
        <v>1943</v>
      </c>
      <c r="K380" s="60">
        <f>IF(OtherAPPYTable[[#This Row],[Entry no.]]&lt;&gt;"",0,"")</f>
        <v>0</v>
      </c>
      <c r="L380" s="60">
        <f>OtherAPPYTable[[#This Row],[Amount]]</f>
        <v>1943</v>
      </c>
    </row>
    <row r="381" spans="1:12" x14ac:dyDescent="0.45">
      <c r="A381" s="49">
        <v>3</v>
      </c>
      <c r="B381" s="50">
        <v>1412</v>
      </c>
      <c r="C381" s="50">
        <v>564</v>
      </c>
      <c r="D381" s="50" t="s">
        <v>291</v>
      </c>
      <c r="E381" s="50" t="s">
        <v>69</v>
      </c>
      <c r="F381" s="50" t="s">
        <v>74</v>
      </c>
      <c r="G381" s="50" t="s">
        <v>417</v>
      </c>
      <c r="H381" s="50" t="s">
        <v>417</v>
      </c>
      <c r="I381" s="50" t="s">
        <v>417</v>
      </c>
      <c r="J381" s="55">
        <v>-1072.5</v>
      </c>
      <c r="K381" s="60">
        <f>IF(OtherAPPYTable[[#This Row],[Entry no.]]&lt;&gt;"",0,"")</f>
        <v>0</v>
      </c>
      <c r="L381" s="60">
        <f>OtherAPPYTable[[#This Row],[Amount]]</f>
        <v>-1072.5</v>
      </c>
    </row>
    <row r="382" spans="1:12" x14ac:dyDescent="0.45">
      <c r="A382" s="49">
        <v>3</v>
      </c>
      <c r="B382" s="50">
        <v>1414</v>
      </c>
      <c r="C382" s="50">
        <v>565</v>
      </c>
      <c r="D382" s="50" t="s">
        <v>291</v>
      </c>
      <c r="E382" s="50" t="s">
        <v>69</v>
      </c>
      <c r="F382" s="50" t="s">
        <v>74</v>
      </c>
      <c r="G382" s="50" t="s">
        <v>417</v>
      </c>
      <c r="H382" s="50" t="s">
        <v>417</v>
      </c>
      <c r="I382" s="50" t="s">
        <v>417</v>
      </c>
      <c r="J382" s="55">
        <v>1072.5</v>
      </c>
      <c r="K382" s="60">
        <f>IF(OtherAPPYTable[[#This Row],[Entry no.]]&lt;&gt;"",0,"")</f>
        <v>0</v>
      </c>
      <c r="L382" s="60">
        <f>OtherAPPYTable[[#This Row],[Amount]]</f>
        <v>1072.5</v>
      </c>
    </row>
    <row r="383" spans="1:12" x14ac:dyDescent="0.45">
      <c r="A383" s="49">
        <v>4</v>
      </c>
      <c r="B383" s="50">
        <v>1419</v>
      </c>
      <c r="C383" s="50">
        <v>567</v>
      </c>
      <c r="D383" s="50" t="s">
        <v>292</v>
      </c>
      <c r="E383" s="50" t="s">
        <v>65</v>
      </c>
      <c r="F383" s="50" t="s">
        <v>70</v>
      </c>
      <c r="G383" s="50" t="s">
        <v>417</v>
      </c>
      <c r="H383" s="50" t="s">
        <v>417</v>
      </c>
      <c r="I383" s="50" t="s">
        <v>417</v>
      </c>
      <c r="J383" s="55">
        <v>-720.75</v>
      </c>
      <c r="K383" s="60">
        <f>IF(OtherAPPYTable[[#This Row],[Entry no.]]&lt;&gt;"",0,"")</f>
        <v>0</v>
      </c>
      <c r="L383" s="60">
        <f>OtherAPPYTable[[#This Row],[Amount]]</f>
        <v>-720.75</v>
      </c>
    </row>
    <row r="384" spans="1:12" x14ac:dyDescent="0.45">
      <c r="A384" s="49">
        <v>4</v>
      </c>
      <c r="B384" s="50">
        <v>1421</v>
      </c>
      <c r="C384" s="50">
        <v>568</v>
      </c>
      <c r="D384" s="50" t="s">
        <v>292</v>
      </c>
      <c r="E384" s="50" t="s">
        <v>65</v>
      </c>
      <c r="F384" s="50" t="s">
        <v>70</v>
      </c>
      <c r="G384" s="50" t="s">
        <v>417</v>
      </c>
      <c r="H384" s="50" t="s">
        <v>417</v>
      </c>
      <c r="I384" s="50" t="s">
        <v>417</v>
      </c>
      <c r="J384" s="55">
        <v>720.75</v>
      </c>
      <c r="K384" s="60">
        <f>IF(OtherAPPYTable[[#This Row],[Entry no.]]&lt;&gt;"",0,"")</f>
        <v>0</v>
      </c>
      <c r="L384" s="60">
        <f>OtherAPPYTable[[#This Row],[Amount]]</f>
        <v>720.75</v>
      </c>
    </row>
    <row r="385" spans="1:12" x14ac:dyDescent="0.45">
      <c r="A385" s="49">
        <v>4</v>
      </c>
      <c r="B385" s="50">
        <v>1426</v>
      </c>
      <c r="C385" s="50">
        <v>570</v>
      </c>
      <c r="D385" s="50" t="s">
        <v>293</v>
      </c>
      <c r="E385" s="50" t="s">
        <v>67</v>
      </c>
      <c r="F385" s="50" t="s">
        <v>72</v>
      </c>
      <c r="G385" s="50" t="s">
        <v>418</v>
      </c>
      <c r="H385" s="50" t="s">
        <v>418</v>
      </c>
      <c r="I385" s="50" t="s">
        <v>418</v>
      </c>
      <c r="J385" s="55">
        <v>-9498.75</v>
      </c>
      <c r="K385" s="60">
        <f>IF(OtherAPPYTable[[#This Row],[Entry no.]]&lt;&gt;"",0,"")</f>
        <v>0</v>
      </c>
      <c r="L385" s="60">
        <f>OtherAPPYTable[[#This Row],[Amount]]</f>
        <v>-9498.75</v>
      </c>
    </row>
    <row r="386" spans="1:12" x14ac:dyDescent="0.45">
      <c r="A386" s="49">
        <v>4</v>
      </c>
      <c r="B386" s="50">
        <v>1428</v>
      </c>
      <c r="C386" s="50">
        <v>571</v>
      </c>
      <c r="D386" s="50" t="s">
        <v>293</v>
      </c>
      <c r="E386" s="50" t="s">
        <v>67</v>
      </c>
      <c r="F386" s="50" t="s">
        <v>72</v>
      </c>
      <c r="G386" s="50" t="s">
        <v>418</v>
      </c>
      <c r="H386" s="50" t="s">
        <v>418</v>
      </c>
      <c r="I386" s="50" t="s">
        <v>418</v>
      </c>
      <c r="J386" s="55">
        <v>9498.75</v>
      </c>
      <c r="K386" s="60">
        <f>IF(OtherAPPYTable[[#This Row],[Entry no.]]&lt;&gt;"",0,"")</f>
        <v>0</v>
      </c>
      <c r="L386" s="60">
        <f>OtherAPPYTable[[#This Row],[Amount]]</f>
        <v>9498.75</v>
      </c>
    </row>
    <row r="387" spans="1:12" x14ac:dyDescent="0.45">
      <c r="A387" s="49">
        <v>4</v>
      </c>
      <c r="B387" s="50">
        <v>1433</v>
      </c>
      <c r="C387" s="50">
        <v>573</v>
      </c>
      <c r="D387" s="50" t="s">
        <v>294</v>
      </c>
      <c r="E387" s="50" t="s">
        <v>65</v>
      </c>
      <c r="F387" s="50" t="s">
        <v>70</v>
      </c>
      <c r="G387" s="50" t="s">
        <v>418</v>
      </c>
      <c r="H387" s="50" t="s">
        <v>418</v>
      </c>
      <c r="I387" s="50" t="s">
        <v>418</v>
      </c>
      <c r="J387" s="55">
        <v>-975</v>
      </c>
      <c r="K387" s="60">
        <f>IF(OtherAPPYTable[[#This Row],[Entry no.]]&lt;&gt;"",0,"")</f>
        <v>0</v>
      </c>
      <c r="L387" s="60">
        <f>OtherAPPYTable[[#This Row],[Amount]]</f>
        <v>-975</v>
      </c>
    </row>
    <row r="388" spans="1:12" x14ac:dyDescent="0.45">
      <c r="A388" s="49">
        <v>4</v>
      </c>
      <c r="B388" s="50">
        <v>1435</v>
      </c>
      <c r="C388" s="50">
        <v>574</v>
      </c>
      <c r="D388" s="50" t="s">
        <v>294</v>
      </c>
      <c r="E388" s="50" t="s">
        <v>65</v>
      </c>
      <c r="F388" s="50" t="s">
        <v>70</v>
      </c>
      <c r="G388" s="50" t="s">
        <v>418</v>
      </c>
      <c r="H388" s="50" t="s">
        <v>418</v>
      </c>
      <c r="I388" s="50" t="s">
        <v>418</v>
      </c>
      <c r="J388" s="55">
        <v>975</v>
      </c>
      <c r="K388" s="60">
        <f>IF(OtherAPPYTable[[#This Row],[Entry no.]]&lt;&gt;"",0,"")</f>
        <v>0</v>
      </c>
      <c r="L388" s="60">
        <f>OtherAPPYTable[[#This Row],[Amount]]</f>
        <v>975</v>
      </c>
    </row>
    <row r="389" spans="1:12" x14ac:dyDescent="0.45">
      <c r="A389" s="49">
        <v>6</v>
      </c>
      <c r="B389" s="50">
        <v>1441</v>
      </c>
      <c r="C389" s="50">
        <v>576</v>
      </c>
      <c r="D389" s="50" t="s">
        <v>295</v>
      </c>
      <c r="E389" s="50" t="s">
        <v>66</v>
      </c>
      <c r="F389" s="50" t="s">
        <v>71</v>
      </c>
      <c r="G389" s="50" t="s">
        <v>419</v>
      </c>
      <c r="H389" s="50" t="s">
        <v>419</v>
      </c>
      <c r="I389" s="50" t="s">
        <v>419</v>
      </c>
      <c r="J389" s="55">
        <v>-361.4</v>
      </c>
      <c r="K389" s="60">
        <f>IF(OtherAPPYTable[[#This Row],[Entry no.]]&lt;&gt;"",0,"")</f>
        <v>0</v>
      </c>
      <c r="L389" s="60">
        <f>OtherAPPYTable[[#This Row],[Amount]]</f>
        <v>-361.4</v>
      </c>
    </row>
    <row r="390" spans="1:12" x14ac:dyDescent="0.45">
      <c r="A390" s="49">
        <v>6</v>
      </c>
      <c r="B390" s="50">
        <v>1443</v>
      </c>
      <c r="C390" s="50">
        <v>577</v>
      </c>
      <c r="D390" s="50" t="s">
        <v>295</v>
      </c>
      <c r="E390" s="50" t="s">
        <v>66</v>
      </c>
      <c r="F390" s="50" t="s">
        <v>71</v>
      </c>
      <c r="G390" s="50" t="s">
        <v>419</v>
      </c>
      <c r="H390" s="50" t="s">
        <v>419</v>
      </c>
      <c r="I390" s="50" t="s">
        <v>419</v>
      </c>
      <c r="J390" s="55">
        <v>361.4</v>
      </c>
      <c r="K390" s="60">
        <f>IF(OtherAPPYTable[[#This Row],[Entry no.]]&lt;&gt;"",0,"")</f>
        <v>0</v>
      </c>
      <c r="L390" s="60">
        <f>OtherAPPYTable[[#This Row],[Amount]]</f>
        <v>361.4</v>
      </c>
    </row>
    <row r="391" spans="1:12" x14ac:dyDescent="0.45">
      <c r="A391" s="49">
        <v>5</v>
      </c>
      <c r="B391" s="50">
        <v>1448</v>
      </c>
      <c r="C391" s="50">
        <v>579</v>
      </c>
      <c r="D391" s="50" t="s">
        <v>296</v>
      </c>
      <c r="E391" s="50" t="s">
        <v>68</v>
      </c>
      <c r="F391" s="50" t="s">
        <v>73</v>
      </c>
      <c r="G391" s="50" t="s">
        <v>419</v>
      </c>
      <c r="H391" s="50" t="s">
        <v>419</v>
      </c>
      <c r="I391" s="50" t="s">
        <v>419</v>
      </c>
      <c r="J391" s="55">
        <v>-8840</v>
      </c>
      <c r="K391" s="60">
        <f>IF(OtherAPPYTable[[#This Row],[Entry no.]]&lt;&gt;"",0,"")</f>
        <v>0</v>
      </c>
      <c r="L391" s="60">
        <f>OtherAPPYTable[[#This Row],[Amount]]</f>
        <v>-8840</v>
      </c>
    </row>
    <row r="392" spans="1:12" x14ac:dyDescent="0.45">
      <c r="A392" s="49">
        <v>5</v>
      </c>
      <c r="B392" s="50">
        <v>1450</v>
      </c>
      <c r="C392" s="50">
        <v>580</v>
      </c>
      <c r="D392" s="50" t="s">
        <v>296</v>
      </c>
      <c r="E392" s="50" t="s">
        <v>68</v>
      </c>
      <c r="F392" s="50" t="s">
        <v>73</v>
      </c>
      <c r="G392" s="50" t="s">
        <v>419</v>
      </c>
      <c r="H392" s="50" t="s">
        <v>419</v>
      </c>
      <c r="I392" s="50" t="s">
        <v>419</v>
      </c>
      <c r="J392" s="55">
        <v>8840</v>
      </c>
      <c r="K392" s="60">
        <f>IF(OtherAPPYTable[[#This Row],[Entry no.]]&lt;&gt;"",0,"")</f>
        <v>0</v>
      </c>
      <c r="L392" s="60">
        <f>OtherAPPYTable[[#This Row],[Amount]]</f>
        <v>8840</v>
      </c>
    </row>
    <row r="393" spans="1:12" x14ac:dyDescent="0.45">
      <c r="A393" s="49">
        <v>5</v>
      </c>
      <c r="B393" s="50">
        <v>1455</v>
      </c>
      <c r="C393" s="50">
        <v>582</v>
      </c>
      <c r="D393" s="50" t="s">
        <v>297</v>
      </c>
      <c r="E393" s="50" t="s">
        <v>68</v>
      </c>
      <c r="F393" s="50" t="s">
        <v>73</v>
      </c>
      <c r="G393" s="50" t="s">
        <v>420</v>
      </c>
      <c r="H393" s="50" t="s">
        <v>420</v>
      </c>
      <c r="I393" s="50" t="s">
        <v>420</v>
      </c>
      <c r="J393" s="55">
        <v>-609.38</v>
      </c>
      <c r="K393" s="60">
        <f>IF(OtherAPPYTable[[#This Row],[Entry no.]]&lt;&gt;"",0,"")</f>
        <v>0</v>
      </c>
      <c r="L393" s="60">
        <f>OtherAPPYTable[[#This Row],[Amount]]</f>
        <v>-609.38</v>
      </c>
    </row>
    <row r="394" spans="1:12" x14ac:dyDescent="0.45">
      <c r="A394" s="49">
        <v>5</v>
      </c>
      <c r="B394" s="50">
        <v>1457</v>
      </c>
      <c r="C394" s="50">
        <v>583</v>
      </c>
      <c r="D394" s="50" t="s">
        <v>297</v>
      </c>
      <c r="E394" s="50" t="s">
        <v>68</v>
      </c>
      <c r="F394" s="50" t="s">
        <v>73</v>
      </c>
      <c r="G394" s="50" t="s">
        <v>420</v>
      </c>
      <c r="H394" s="50" t="s">
        <v>420</v>
      </c>
      <c r="I394" s="50" t="s">
        <v>420</v>
      </c>
      <c r="J394" s="55">
        <v>609.38</v>
      </c>
      <c r="K394" s="60">
        <f>IF(OtherAPPYTable[[#This Row],[Entry no.]]&lt;&gt;"",0,"")</f>
        <v>0</v>
      </c>
      <c r="L394" s="60">
        <f>OtherAPPYTable[[#This Row],[Amount]]</f>
        <v>609.38</v>
      </c>
    </row>
    <row r="395" spans="1:12" x14ac:dyDescent="0.45">
      <c r="A395" s="49">
        <v>6</v>
      </c>
      <c r="B395" s="50">
        <v>1463</v>
      </c>
      <c r="C395" s="50">
        <v>585</v>
      </c>
      <c r="D395" s="50" t="s">
        <v>298</v>
      </c>
      <c r="E395" s="50" t="s">
        <v>66</v>
      </c>
      <c r="F395" s="50" t="s">
        <v>71</v>
      </c>
      <c r="G395" s="50" t="s">
        <v>420</v>
      </c>
      <c r="H395" s="50" t="s">
        <v>420</v>
      </c>
      <c r="I395" s="50" t="s">
        <v>420</v>
      </c>
      <c r="J395" s="55">
        <v>-672.7</v>
      </c>
      <c r="K395" s="60">
        <f>IF(OtherAPPYTable[[#This Row],[Entry no.]]&lt;&gt;"",0,"")</f>
        <v>0</v>
      </c>
      <c r="L395" s="60">
        <f>OtherAPPYTable[[#This Row],[Amount]]</f>
        <v>-672.7</v>
      </c>
    </row>
    <row r="396" spans="1:12" x14ac:dyDescent="0.45">
      <c r="A396" s="49">
        <v>6</v>
      </c>
      <c r="B396" s="50">
        <v>1465</v>
      </c>
      <c r="C396" s="50">
        <v>586</v>
      </c>
      <c r="D396" s="50" t="s">
        <v>298</v>
      </c>
      <c r="E396" s="50" t="s">
        <v>66</v>
      </c>
      <c r="F396" s="50" t="s">
        <v>71</v>
      </c>
      <c r="G396" s="50" t="s">
        <v>420</v>
      </c>
      <c r="H396" s="50" t="s">
        <v>420</v>
      </c>
      <c r="I396" s="50" t="s">
        <v>420</v>
      </c>
      <c r="J396" s="55">
        <v>672.7</v>
      </c>
      <c r="K396" s="60">
        <f>IF(OtherAPPYTable[[#This Row],[Entry no.]]&lt;&gt;"",0,"")</f>
        <v>0</v>
      </c>
      <c r="L396" s="60">
        <f>OtherAPPYTable[[#This Row],[Amount]]</f>
        <v>672.7</v>
      </c>
    </row>
    <row r="397" spans="1:12" x14ac:dyDescent="0.45">
      <c r="A397" s="49">
        <v>6</v>
      </c>
      <c r="B397" s="50">
        <v>1471</v>
      </c>
      <c r="C397" s="50">
        <v>588</v>
      </c>
      <c r="D397" s="50" t="s">
        <v>299</v>
      </c>
      <c r="E397" s="50" t="s">
        <v>66</v>
      </c>
      <c r="F397" s="50" t="s">
        <v>71</v>
      </c>
      <c r="G397" s="50" t="s">
        <v>421</v>
      </c>
      <c r="H397" s="50" t="s">
        <v>421</v>
      </c>
      <c r="I397" s="50" t="s">
        <v>421</v>
      </c>
      <c r="J397" s="55">
        <v>-2195</v>
      </c>
      <c r="K397" s="60">
        <f>IF(OtherAPPYTable[[#This Row],[Entry no.]]&lt;&gt;"",0,"")</f>
        <v>0</v>
      </c>
      <c r="L397" s="60">
        <f>OtherAPPYTable[[#This Row],[Amount]]</f>
        <v>-2195</v>
      </c>
    </row>
    <row r="398" spans="1:12" x14ac:dyDescent="0.45">
      <c r="A398" s="49">
        <v>6</v>
      </c>
      <c r="B398" s="50">
        <v>1473</v>
      </c>
      <c r="C398" s="50">
        <v>589</v>
      </c>
      <c r="D398" s="50" t="s">
        <v>299</v>
      </c>
      <c r="E398" s="50" t="s">
        <v>66</v>
      </c>
      <c r="F398" s="50" t="s">
        <v>71</v>
      </c>
      <c r="G398" s="50" t="s">
        <v>421</v>
      </c>
      <c r="H398" s="50" t="s">
        <v>421</v>
      </c>
      <c r="I398" s="50" t="s">
        <v>421</v>
      </c>
      <c r="J398" s="55">
        <v>2195</v>
      </c>
      <c r="K398" s="60">
        <f>IF(OtherAPPYTable[[#This Row],[Entry no.]]&lt;&gt;"",0,"")</f>
        <v>0</v>
      </c>
      <c r="L398" s="60">
        <f>OtherAPPYTable[[#This Row],[Amount]]</f>
        <v>2195</v>
      </c>
    </row>
    <row r="399" spans="1:12" x14ac:dyDescent="0.45">
      <c r="A399" s="49">
        <v>4</v>
      </c>
      <c r="B399" s="50">
        <v>1480</v>
      </c>
      <c r="C399" s="50">
        <v>591</v>
      </c>
      <c r="D399" s="50" t="s">
        <v>52</v>
      </c>
      <c r="E399" s="50" t="s">
        <v>65</v>
      </c>
      <c r="F399" s="50" t="s">
        <v>70</v>
      </c>
      <c r="G399" s="50" t="s">
        <v>75</v>
      </c>
      <c r="H399" s="50" t="s">
        <v>75</v>
      </c>
      <c r="I399" s="50" t="s">
        <v>84</v>
      </c>
      <c r="J399" s="55">
        <v>-1694</v>
      </c>
      <c r="K399" s="60">
        <f>IF(OtherAPPYTable[[#This Row],[Entry no.]]&lt;&gt;"",0,"")</f>
        <v>0</v>
      </c>
      <c r="L399" s="60">
        <f>OtherAPPYTable[[#This Row],[Amount]]</f>
        <v>-1694</v>
      </c>
    </row>
    <row r="400" spans="1:12" x14ac:dyDescent="0.45">
      <c r="A400" s="49">
        <v>5</v>
      </c>
      <c r="B400" s="50">
        <v>1485</v>
      </c>
      <c r="C400" s="50">
        <v>593</v>
      </c>
      <c r="D400" s="50" t="s">
        <v>53</v>
      </c>
      <c r="E400" s="50" t="s">
        <v>68</v>
      </c>
      <c r="F400" s="50" t="s">
        <v>73</v>
      </c>
      <c r="G400" s="50" t="s">
        <v>75</v>
      </c>
      <c r="H400" s="50" t="s">
        <v>75</v>
      </c>
      <c r="I400" s="50" t="s">
        <v>84</v>
      </c>
      <c r="J400" s="55">
        <v>-2460</v>
      </c>
      <c r="K400" s="60">
        <f>IF(OtherAPPYTable[[#This Row],[Entry no.]]&lt;&gt;"",0,"")</f>
        <v>0</v>
      </c>
      <c r="L400" s="60">
        <f>OtherAPPYTable[[#This Row],[Amount]]</f>
        <v>-2460</v>
      </c>
    </row>
    <row r="401" spans="1:12" x14ac:dyDescent="0.45">
      <c r="A401" s="49">
        <v>6</v>
      </c>
      <c r="B401" s="50">
        <v>1491</v>
      </c>
      <c r="C401" s="50">
        <v>595</v>
      </c>
      <c r="D401" s="50" t="s">
        <v>54</v>
      </c>
      <c r="E401" s="50" t="s">
        <v>66</v>
      </c>
      <c r="F401" s="50" t="s">
        <v>71</v>
      </c>
      <c r="G401" s="50" t="s">
        <v>76</v>
      </c>
      <c r="H401" s="50" t="s">
        <v>76</v>
      </c>
      <c r="I401" s="50" t="s">
        <v>84</v>
      </c>
      <c r="J401" s="55">
        <v>-864.9</v>
      </c>
      <c r="K401" s="60">
        <f>IF(OtherAPPYTable[[#This Row],[Entry no.]]&lt;&gt;"",0,"")</f>
        <v>0</v>
      </c>
      <c r="L401" s="60">
        <f>OtherAPPYTable[[#This Row],[Amount]]</f>
        <v>-864.9</v>
      </c>
    </row>
    <row r="402" spans="1:12" x14ac:dyDescent="0.45">
      <c r="A402" s="49">
        <v>4</v>
      </c>
      <c r="B402" s="50">
        <v>1496</v>
      </c>
      <c r="C402" s="50">
        <v>597</v>
      </c>
      <c r="D402" s="50" t="s">
        <v>55</v>
      </c>
      <c r="E402" s="50" t="s">
        <v>65</v>
      </c>
      <c r="F402" s="50" t="s">
        <v>70</v>
      </c>
      <c r="G402" s="50" t="s">
        <v>77</v>
      </c>
      <c r="H402" s="50" t="s">
        <v>77</v>
      </c>
      <c r="I402" s="50" t="s">
        <v>84</v>
      </c>
      <c r="J402" s="55">
        <v>-961</v>
      </c>
      <c r="K402" s="60">
        <f>IF(OtherAPPYTable[[#This Row],[Entry no.]]&lt;&gt;"",0,"")</f>
        <v>0</v>
      </c>
      <c r="L402" s="60">
        <f>OtherAPPYTable[[#This Row],[Amount]]</f>
        <v>-961</v>
      </c>
    </row>
    <row r="403" spans="1:12" x14ac:dyDescent="0.45">
      <c r="A403" s="49">
        <v>4</v>
      </c>
      <c r="B403" s="50">
        <v>1503</v>
      </c>
      <c r="C403" s="50">
        <v>599</v>
      </c>
      <c r="D403" s="50" t="s">
        <v>56</v>
      </c>
      <c r="E403" s="50" t="s">
        <v>67</v>
      </c>
      <c r="F403" s="50" t="s">
        <v>72</v>
      </c>
      <c r="G403" s="50" t="s">
        <v>78</v>
      </c>
      <c r="H403" s="50" t="s">
        <v>78</v>
      </c>
      <c r="I403" s="50" t="s">
        <v>84</v>
      </c>
      <c r="J403" s="55">
        <v>-1819.38</v>
      </c>
      <c r="K403" s="60">
        <f>IF(OtherAPPYTable[[#This Row],[Entry no.]]&lt;&gt;"",0,"")</f>
        <v>0</v>
      </c>
      <c r="L403" s="60">
        <f>OtherAPPYTable[[#This Row],[Amount]]</f>
        <v>-1819.38</v>
      </c>
    </row>
    <row r="404" spans="1:12" x14ac:dyDescent="0.45">
      <c r="A404" s="49">
        <v>3</v>
      </c>
      <c r="B404" s="50">
        <v>1507</v>
      </c>
      <c r="C404" s="50">
        <v>601</v>
      </c>
      <c r="D404" s="50" t="s">
        <v>57</v>
      </c>
      <c r="E404" s="50" t="s">
        <v>69</v>
      </c>
      <c r="F404" s="50" t="s">
        <v>74</v>
      </c>
      <c r="G404" s="50" t="s">
        <v>78</v>
      </c>
      <c r="H404" s="50" t="s">
        <v>78</v>
      </c>
      <c r="I404" s="50" t="s">
        <v>84</v>
      </c>
      <c r="J404" s="55">
        <v>-1267.5</v>
      </c>
      <c r="K404" s="60">
        <f>IF(OtherAPPYTable[[#This Row],[Entry no.]]&lt;&gt;"",0,"")</f>
        <v>0</v>
      </c>
      <c r="L404" s="60">
        <f>OtherAPPYTable[[#This Row],[Amount]]</f>
        <v>-1267.5</v>
      </c>
    </row>
    <row r="405" spans="1:12" x14ac:dyDescent="0.45">
      <c r="A405" s="49">
        <v>4</v>
      </c>
      <c r="B405" s="50">
        <v>1512</v>
      </c>
      <c r="C405" s="50">
        <v>603</v>
      </c>
      <c r="D405" s="50" t="s">
        <v>58</v>
      </c>
      <c r="E405" s="50" t="s">
        <v>67</v>
      </c>
      <c r="F405" s="50" t="s">
        <v>72</v>
      </c>
      <c r="G405" s="50" t="s">
        <v>79</v>
      </c>
      <c r="H405" s="50" t="s">
        <v>79</v>
      </c>
      <c r="I405" s="50" t="s">
        <v>84</v>
      </c>
      <c r="J405" s="55">
        <v>-11398.5</v>
      </c>
      <c r="K405" s="60">
        <f>IF(OtherAPPYTable[[#This Row],[Entry no.]]&lt;&gt;"",0,"")</f>
        <v>0</v>
      </c>
      <c r="L405" s="60">
        <f>OtherAPPYTable[[#This Row],[Amount]]</f>
        <v>-11398.5</v>
      </c>
    </row>
    <row r="406" spans="1:12" x14ac:dyDescent="0.45">
      <c r="A406" s="49">
        <v>4</v>
      </c>
      <c r="B406" s="50">
        <v>1517</v>
      </c>
      <c r="C406" s="50">
        <v>605</v>
      </c>
      <c r="D406" s="50" t="s">
        <v>59</v>
      </c>
      <c r="E406" s="50" t="s">
        <v>65</v>
      </c>
      <c r="F406" s="50" t="s">
        <v>70</v>
      </c>
      <c r="G406" s="50" t="s">
        <v>80</v>
      </c>
      <c r="H406" s="50" t="s">
        <v>80</v>
      </c>
      <c r="I406" s="50" t="s">
        <v>84</v>
      </c>
      <c r="J406" s="55">
        <v>-1096.8800000000001</v>
      </c>
      <c r="K406" s="60">
        <f>IF(OtherAPPYTable[[#This Row],[Entry no.]]&lt;&gt;"",0,"")</f>
        <v>0</v>
      </c>
      <c r="L406" s="60">
        <f>OtherAPPYTable[[#This Row],[Amount]]</f>
        <v>-1096.8800000000001</v>
      </c>
    </row>
    <row r="407" spans="1:12" x14ac:dyDescent="0.45">
      <c r="A407" s="49">
        <v>6</v>
      </c>
      <c r="B407" s="50">
        <v>1523</v>
      </c>
      <c r="C407" s="50">
        <v>607</v>
      </c>
      <c r="D407" s="50" t="s">
        <v>60</v>
      </c>
      <c r="E407" s="50" t="s">
        <v>66</v>
      </c>
      <c r="F407" s="50" t="s">
        <v>71</v>
      </c>
      <c r="G407" s="50" t="s">
        <v>81</v>
      </c>
      <c r="H407" s="50" t="s">
        <v>81</v>
      </c>
      <c r="I407" s="50" t="s">
        <v>84</v>
      </c>
      <c r="J407" s="55">
        <v>-444.8</v>
      </c>
      <c r="K407" s="60">
        <f>IF(OtherAPPYTable[[#This Row],[Entry no.]]&lt;&gt;"",0,"")</f>
        <v>0</v>
      </c>
      <c r="L407" s="60">
        <f>OtherAPPYTable[[#This Row],[Amount]]</f>
        <v>-444.8</v>
      </c>
    </row>
    <row r="408" spans="1:12" x14ac:dyDescent="0.45">
      <c r="A408" s="49">
        <v>5</v>
      </c>
      <c r="B408" s="50">
        <v>1528</v>
      </c>
      <c r="C408" s="50">
        <v>609</v>
      </c>
      <c r="D408" s="50" t="s">
        <v>61</v>
      </c>
      <c r="E408" s="50" t="s">
        <v>68</v>
      </c>
      <c r="F408" s="50" t="s">
        <v>73</v>
      </c>
      <c r="G408" s="50" t="s">
        <v>81</v>
      </c>
      <c r="H408" s="50" t="s">
        <v>81</v>
      </c>
      <c r="I408" s="50" t="s">
        <v>84</v>
      </c>
      <c r="J408" s="55">
        <v>-10608</v>
      </c>
      <c r="K408" s="60">
        <f>IF(OtherAPPYTable[[#This Row],[Entry no.]]&lt;&gt;"",0,"")</f>
        <v>0</v>
      </c>
      <c r="L408" s="60">
        <f>OtherAPPYTable[[#This Row],[Amount]]</f>
        <v>-10608</v>
      </c>
    </row>
    <row r="409" spans="1:12" x14ac:dyDescent="0.45">
      <c r="A409" s="49">
        <v>5</v>
      </c>
      <c r="B409" s="50">
        <v>1533</v>
      </c>
      <c r="C409" s="50">
        <v>611</v>
      </c>
      <c r="D409" s="50" t="s">
        <v>62</v>
      </c>
      <c r="E409" s="50" t="s">
        <v>68</v>
      </c>
      <c r="F409" s="50" t="s">
        <v>73</v>
      </c>
      <c r="G409" s="50" t="s">
        <v>82</v>
      </c>
      <c r="H409" s="50" t="s">
        <v>82</v>
      </c>
      <c r="I409" s="50" t="s">
        <v>84</v>
      </c>
      <c r="J409" s="55">
        <v>-853.13</v>
      </c>
      <c r="K409" s="60">
        <f>IF(OtherAPPYTable[[#This Row],[Entry no.]]&lt;&gt;"",0,"")</f>
        <v>0</v>
      </c>
      <c r="L409" s="60">
        <f>OtherAPPYTable[[#This Row],[Amount]]</f>
        <v>-853.13</v>
      </c>
    </row>
    <row r="410" spans="1:12" x14ac:dyDescent="0.45">
      <c r="A410" s="49">
        <v>6</v>
      </c>
      <c r="B410" s="50">
        <v>1539</v>
      </c>
      <c r="C410" s="50">
        <v>613</v>
      </c>
      <c r="D410" s="50" t="s">
        <v>63</v>
      </c>
      <c r="E410" s="50" t="s">
        <v>66</v>
      </c>
      <c r="F410" s="50" t="s">
        <v>71</v>
      </c>
      <c r="G410" s="50" t="s">
        <v>82</v>
      </c>
      <c r="H410" s="50" t="s">
        <v>82</v>
      </c>
      <c r="I410" s="50" t="s">
        <v>84</v>
      </c>
      <c r="J410" s="55">
        <v>-768.8</v>
      </c>
      <c r="K410" s="60">
        <f>IF(OtherAPPYTable[[#This Row],[Entry no.]]&lt;&gt;"",0,"")</f>
        <v>0</v>
      </c>
      <c r="L410" s="60">
        <f>OtherAPPYTable[[#This Row],[Amount]]</f>
        <v>-768.8</v>
      </c>
    </row>
    <row r="411" spans="1:12" x14ac:dyDescent="0.45">
      <c r="A411" s="49">
        <v>6</v>
      </c>
      <c r="B411" s="50">
        <v>1545</v>
      </c>
      <c r="C411" s="50">
        <v>615</v>
      </c>
      <c r="D411" s="50" t="s">
        <v>64</v>
      </c>
      <c r="E411" s="50" t="s">
        <v>66</v>
      </c>
      <c r="F411" s="50" t="s">
        <v>71</v>
      </c>
      <c r="G411" s="50" t="s">
        <v>83</v>
      </c>
      <c r="H411" s="50" t="s">
        <v>83</v>
      </c>
      <c r="I411" s="50" t="s">
        <v>84</v>
      </c>
      <c r="J411" s="55">
        <v>-2195</v>
      </c>
      <c r="K411" s="60">
        <f>IF(OtherAPPYTable[[#This Row],[Entry no.]]&lt;&gt;"",0,"")</f>
        <v>0</v>
      </c>
      <c r="L411" s="60">
        <f>OtherAPPYTable[[#This Row],[Amount]]</f>
        <v>-2195</v>
      </c>
    </row>
    <row r="412" spans="1:12" x14ac:dyDescent="0.45">
      <c r="A412" s="66">
        <v>4</v>
      </c>
      <c r="B412" s="67">
        <v>3357</v>
      </c>
      <c r="C412" s="67">
        <v>1253</v>
      </c>
      <c r="D412" s="67" t="s">
        <v>464</v>
      </c>
      <c r="E412" s="67" t="s">
        <v>65</v>
      </c>
      <c r="F412" s="67" t="s">
        <v>70</v>
      </c>
      <c r="G412" s="67" t="s">
        <v>465</v>
      </c>
      <c r="H412" s="67" t="s">
        <v>465</v>
      </c>
      <c r="I412" s="67" t="s">
        <v>465</v>
      </c>
      <c r="J412" s="68">
        <v>125</v>
      </c>
      <c r="K412" s="78">
        <f>IF(OtherAPPYTable[[#This Row],[Entry no.]]&lt;&gt;"",0,"")</f>
        <v>0</v>
      </c>
      <c r="L412" s="78">
        <f>OtherAPPYTable[[#This Row],[Amount]]</f>
        <v>125</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1D777-01AC-4A3B-87AB-E08699F8FC73}">
  <sheetPr>
    <tabColor theme="7"/>
  </sheetPr>
  <dimension ref="A1:F7"/>
  <sheetViews>
    <sheetView showGridLines="0" workbookViewId="0"/>
  </sheetViews>
  <sheetFormatPr defaultRowHeight="15.75" x14ac:dyDescent="0.5"/>
  <cols>
    <col min="1" max="2" width="15.52734375" customWidth="1"/>
    <col min="3" max="3" width="16.64453125" style="21" customWidth="1"/>
    <col min="4" max="5" width="16.64453125" customWidth="1"/>
    <col min="6" max="6" width="15.52734375" customWidth="1"/>
  </cols>
  <sheetData>
    <row r="1" spans="1:6" ht="23.25" x14ac:dyDescent="0.7">
      <c r="A1" s="9" t="str">
        <f>'AP Transactions'!$B$3&amp;" Control sheet"</f>
        <v>AP Aging Transaction by Vendors Control sheet</v>
      </c>
      <c r="B1" s="9"/>
      <c r="C1" s="35"/>
      <c r="D1" s="35"/>
    </row>
    <row r="2" spans="1:6" ht="5" customHeight="1" x14ac:dyDescent="0.7">
      <c r="A2" s="9"/>
      <c r="B2" s="9"/>
      <c r="C2" s="35"/>
      <c r="D2" s="35"/>
    </row>
    <row r="3" spans="1:6" x14ac:dyDescent="0.5">
      <c r="A3" s="23" t="s">
        <v>20</v>
      </c>
      <c r="B3" s="63">
        <f>AsOf</f>
        <v>46022</v>
      </c>
      <c r="D3" s="35"/>
      <c r="E3" s="35"/>
      <c r="F3" s="35"/>
    </row>
    <row r="4" spans="1:6" x14ac:dyDescent="0.5">
      <c r="A4" s="64" t="s">
        <v>103</v>
      </c>
      <c r="B4" s="57" t="s">
        <v>460</v>
      </c>
      <c r="D4" s="35"/>
      <c r="E4" s="35"/>
      <c r="F4" s="35"/>
    </row>
    <row r="5" spans="1:6" x14ac:dyDescent="0.5">
      <c r="A5" s="35"/>
      <c r="B5" s="35"/>
      <c r="C5" s="35"/>
      <c r="D5" s="35"/>
      <c r="E5" s="35"/>
      <c r="F5" s="35"/>
    </row>
    <row r="6" spans="1:6" x14ac:dyDescent="0.5">
      <c r="A6" s="58" t="s">
        <v>25</v>
      </c>
      <c r="B6" s="58" t="s">
        <v>24</v>
      </c>
      <c r="C6" s="58" t="s">
        <v>26</v>
      </c>
      <c r="F6" s="35"/>
    </row>
    <row r="7" spans="1:6" s="81" customFormat="1" ht="14.25" x14ac:dyDescent="0.45">
      <c r="A7" s="89" cm="1">
        <f t="array" ref="A7">_xll.BC.CLOSINGBALANCE(Connection,B4,,,B3)</f>
        <v>-36431.89</v>
      </c>
      <c r="B7" s="89">
        <f>SUM(INDEX(_xlfn.ANCHORARRAY('AP Transactions'!B9),,9))</f>
        <v>-36431.89</v>
      </c>
      <c r="C7" s="90">
        <f>A7-B7</f>
        <v>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D6E1B-7D4D-4BA9-B197-AC346EBE41BC}">
  <sheetPr>
    <tabColor theme="0" tint="-0.499984740745262"/>
  </sheetPr>
  <dimension ref="A1:M21"/>
  <sheetViews>
    <sheetView showGridLines="0" workbookViewId="0">
      <selection activeCell="A2" sqref="A2"/>
    </sheetView>
  </sheetViews>
  <sheetFormatPr defaultColWidth="8.76171875" defaultRowHeight="14.25" outlineLevelCol="1" x14ac:dyDescent="0.45"/>
  <cols>
    <col min="1" max="1" width="15.3515625" style="2" bestFit="1" customWidth="1"/>
    <col min="2" max="2" width="1.234375" style="2" customWidth="1"/>
    <col min="3" max="3" width="15.1171875" style="2" customWidth="1"/>
    <col min="4" max="4" width="14.3515625" style="2" customWidth="1"/>
    <col min="5" max="5" width="1.234375" style="2" customWidth="1"/>
    <col min="6" max="6" width="16.17578125" style="2" bestFit="1" customWidth="1"/>
    <col min="7" max="7" width="1.234375" style="2" customWidth="1"/>
    <col min="8" max="8" width="11" style="2" hidden="1" customWidth="1" outlineLevel="1"/>
    <col min="9" max="9" width="19.3515625" style="2" hidden="1" customWidth="1" outlineLevel="1"/>
    <col min="10" max="10" width="35.234375" style="2" hidden="1" customWidth="1" outlineLevel="1"/>
    <col min="11" max="11" width="1.234375" style="2" hidden="1" customWidth="1" outlineLevel="1"/>
    <col min="12" max="12" width="14.64453125" style="2" hidden="1" customWidth="1" outlineLevel="1"/>
    <col min="13" max="13" width="14.64453125" style="2" customWidth="1" collapsed="1"/>
    <col min="14" max="16384" width="8.76171875" style="2"/>
  </cols>
  <sheetData>
    <row r="1" spans="1:10" x14ac:dyDescent="0.45">
      <c r="A1" s="5" t="s">
        <v>27</v>
      </c>
      <c r="C1" s="6" t="s">
        <v>28</v>
      </c>
      <c r="D1" s="6" t="s">
        <v>29</v>
      </c>
      <c r="F1" s="6" t="s">
        <v>466</v>
      </c>
      <c r="H1" s="6" t="s">
        <v>30</v>
      </c>
      <c r="I1" s="6" t="s">
        <v>31</v>
      </c>
      <c r="J1" s="6" t="s">
        <v>32</v>
      </c>
    </row>
    <row r="2" spans="1:10" x14ac:dyDescent="0.45">
      <c r="A2" s="57" t="s">
        <v>47</v>
      </c>
      <c r="C2" s="18">
        <v>0</v>
      </c>
      <c r="D2" s="16" t="s">
        <v>4</v>
      </c>
      <c r="F2" s="79"/>
      <c r="H2" s="2" t="str" cm="1">
        <f t="array" ref="H2:I7">_xll.BC.QUERY(Connection,"vendors",,"number,displayName",FALSE)</f>
        <v>40000</v>
      </c>
      <c r="I2" s="2" t="str">
        <v>Wide World Importers</v>
      </c>
      <c r="J2" s="2" t="str" cm="1">
        <f t="array" ref="J2:J7">INDEX(_xlfn.ANCHORARRAY(H2),,1)&amp;" - "&amp;INDEX(_xlfn.ANCHORARRAY(H2),,2)</f>
        <v>40000 - Wide World Importers</v>
      </c>
    </row>
    <row r="3" spans="1:10" x14ac:dyDescent="0.45">
      <c r="C3" s="18">
        <v>1</v>
      </c>
      <c r="D3" s="16" t="s">
        <v>5</v>
      </c>
      <c r="H3" s="2" t="str">
        <v>50000</v>
      </c>
      <c r="I3" s="2" t="str">
        <v>Nod Publishers</v>
      </c>
      <c r="J3" s="2" t="str">
        <v>50000 - Nod Publishers</v>
      </c>
    </row>
    <row r="4" spans="1:10" x14ac:dyDescent="0.45">
      <c r="C4" s="18">
        <v>31</v>
      </c>
      <c r="D4" s="16" t="s">
        <v>6</v>
      </c>
      <c r="H4" s="2" t="str">
        <v>64000</v>
      </c>
      <c r="I4" s="2" t="str">
        <v>Hydropower Powerplant</v>
      </c>
      <c r="J4" s="2" t="str">
        <v>64000 - Hydropower Powerplant</v>
      </c>
    </row>
    <row r="5" spans="1:10" x14ac:dyDescent="0.45">
      <c r="C5" s="18">
        <v>61</v>
      </c>
      <c r="D5" s="16" t="s">
        <v>7</v>
      </c>
      <c r="H5" s="2" t="str">
        <v>10000</v>
      </c>
      <c r="I5" s="2" t="str">
        <v>Fabrikam, Inc.</v>
      </c>
      <c r="J5" s="2" t="str">
        <v>10000 - Fabrikam, Inc.</v>
      </c>
    </row>
    <row r="6" spans="1:10" x14ac:dyDescent="0.45">
      <c r="C6" s="18">
        <v>91</v>
      </c>
      <c r="D6" s="16" t="s">
        <v>8</v>
      </c>
      <c r="H6" s="2" t="str">
        <v>20000</v>
      </c>
      <c r="I6" s="2" t="str">
        <v>First Up Consultants</v>
      </c>
      <c r="J6" s="2" t="str">
        <v>20000 - First Up Consultants</v>
      </c>
    </row>
    <row r="7" spans="1:10" x14ac:dyDescent="0.45">
      <c r="C7" s="18">
        <v>121</v>
      </c>
      <c r="D7" s="16" t="s">
        <v>9</v>
      </c>
      <c r="H7" s="2" t="str">
        <v>30000</v>
      </c>
      <c r="I7" s="2" t="str">
        <v>Graphic Design Institute</v>
      </c>
      <c r="J7" s="2" t="str">
        <v>30000 - Graphic Design Institute</v>
      </c>
    </row>
    <row r="8" spans="1:10" x14ac:dyDescent="0.45">
      <c r="C8" s="18">
        <v>151</v>
      </c>
      <c r="D8" s="16" t="s">
        <v>10</v>
      </c>
    </row>
    <row r="9" spans="1:10" x14ac:dyDescent="0.45">
      <c r="C9" s="19"/>
      <c r="D9" s="17"/>
    </row>
    <row r="10" spans="1:10" x14ac:dyDescent="0.45">
      <c r="C10" s="18"/>
      <c r="D10" s="16"/>
    </row>
    <row r="11" spans="1:10" x14ac:dyDescent="0.45">
      <c r="C11" s="18"/>
      <c r="D11" s="16"/>
    </row>
    <row r="12" spans="1:10" x14ac:dyDescent="0.45">
      <c r="C12" s="19"/>
      <c r="D12" s="17"/>
    </row>
    <row r="13" spans="1:10" x14ac:dyDescent="0.45">
      <c r="C13" s="20"/>
    </row>
    <row r="14" spans="1:10" x14ac:dyDescent="0.45">
      <c r="C14" s="20"/>
    </row>
    <row r="15" spans="1:10" x14ac:dyDescent="0.45">
      <c r="C15" s="20"/>
    </row>
    <row r="16" spans="1:10" x14ac:dyDescent="0.45">
      <c r="C16" s="20"/>
    </row>
    <row r="17" spans="3:3" x14ac:dyDescent="0.45">
      <c r="C17" s="20"/>
    </row>
    <row r="18" spans="3:3" x14ac:dyDescent="0.45">
      <c r="C18" s="20"/>
    </row>
    <row r="19" spans="3:3" x14ac:dyDescent="0.45">
      <c r="C19" s="20"/>
    </row>
    <row r="20" spans="3:3" x14ac:dyDescent="0.45">
      <c r="C20" s="20"/>
    </row>
    <row r="21" spans="3:3" x14ac:dyDescent="0.45">
      <c r="C21" s="20"/>
    </row>
  </sheetData>
  <conditionalFormatting sqref="L1:M1">
    <cfRule type="notContainsBlanks" dxfId="0" priority="1">
      <formula>LEN(TRIM(L1))&gt;0</formula>
    </cfRule>
  </conditionalFormatting>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4CE1C-75FA-4BE9-B56B-F5E832790B19}">
  <sheetPr>
    <tabColor theme="0" tint="-0.499984740745262"/>
  </sheetPr>
  <dimension ref="A1:B15"/>
  <sheetViews>
    <sheetView showGridLines="0" workbookViewId="0"/>
  </sheetViews>
  <sheetFormatPr defaultRowHeight="15.75" x14ac:dyDescent="0.5"/>
  <cols>
    <col min="1" max="1" width="17.234375" customWidth="1"/>
    <col min="2" max="2" width="68.64453125" customWidth="1"/>
  </cols>
  <sheetData>
    <row r="1" spans="1:2" ht="23.25" x14ac:dyDescent="0.7">
      <c r="A1" s="9" t="s">
        <v>33</v>
      </c>
    </row>
    <row r="3" spans="1:2" x14ac:dyDescent="0.5">
      <c r="A3" t="s">
        <v>34</v>
      </c>
    </row>
    <row r="4" spans="1:2" x14ac:dyDescent="0.5">
      <c r="A4" t="s">
        <v>35</v>
      </c>
    </row>
    <row r="5" spans="1:2" x14ac:dyDescent="0.5">
      <c r="A5" s="10" t="s">
        <v>36</v>
      </c>
      <c r="B5" t="s">
        <v>461</v>
      </c>
    </row>
    <row r="6" spans="1:2" x14ac:dyDescent="0.5">
      <c r="A6" s="10" t="s">
        <v>37</v>
      </c>
      <c r="B6" t="s">
        <v>0</v>
      </c>
    </row>
    <row r="7" spans="1:2" x14ac:dyDescent="0.5">
      <c r="A7" s="10" t="s">
        <v>38</v>
      </c>
      <c r="B7" t="s">
        <v>462</v>
      </c>
    </row>
    <row r="8" spans="1:2" x14ac:dyDescent="0.5">
      <c r="A8" s="10" t="s">
        <v>39</v>
      </c>
      <c r="B8" t="s">
        <v>40</v>
      </c>
    </row>
    <row r="9" spans="1:2" x14ac:dyDescent="0.5">
      <c r="A9" s="10" t="s">
        <v>41</v>
      </c>
      <c r="B9" s="11">
        <v>1</v>
      </c>
    </row>
    <row r="10" spans="1:2" x14ac:dyDescent="0.5">
      <c r="A10" s="10" t="s">
        <v>42</v>
      </c>
      <c r="B10" s="12">
        <v>45961</v>
      </c>
    </row>
    <row r="11" spans="1:2" x14ac:dyDescent="0.5">
      <c r="A11" s="10" t="s">
        <v>43</v>
      </c>
      <c r="B11" s="13" t="s">
        <v>463</v>
      </c>
    </row>
    <row r="14" spans="1:2" x14ac:dyDescent="0.5">
      <c r="A14" s="42" t="s">
        <v>45</v>
      </c>
      <c r="B14" s="42" t="s">
        <v>46</v>
      </c>
    </row>
    <row r="15" spans="1:2" x14ac:dyDescent="0.5">
      <c r="A15" s="44">
        <v>1</v>
      </c>
      <c r="B15" s="43" t="s">
        <v>44</v>
      </c>
    </row>
  </sheetData>
  <hyperlinks>
    <hyperlink ref="B11" r:id="rId1" xr:uid="{6D826B7B-F15A-4C9A-BFB3-1541FF2D45DD}"/>
  </hyperlink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944a7f5-8a77-4428-8ee2-2834b8af263d">
      <Terms xmlns="http://schemas.microsoft.com/office/infopath/2007/PartnerControls"/>
    </lcf76f155ced4ddcb4097134ff3c332f>
    <TaxCatchAll xmlns="e8ea7d2f-2adf-4240-a9a3-0f4cbd191e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51CFD0915C974B9171B3EF07AE7C70" ma:contentTypeVersion="14" ma:contentTypeDescription="Create a new document." ma:contentTypeScope="" ma:versionID="1d8d7b04146f0186a8744e4fb092937b">
  <xsd:schema xmlns:xsd="http://www.w3.org/2001/XMLSchema" xmlns:xs="http://www.w3.org/2001/XMLSchema" xmlns:p="http://schemas.microsoft.com/office/2006/metadata/properties" xmlns:ns2="4944a7f5-8a77-4428-8ee2-2834b8af263d" xmlns:ns3="e8ea7d2f-2adf-4240-a9a3-0f4cbd191e2b" targetNamespace="http://schemas.microsoft.com/office/2006/metadata/properties" ma:root="true" ma:fieldsID="0e40ea6f01a90960503f9a9a33a0f425" ns2:_="" ns3:_="">
    <xsd:import namespace="4944a7f5-8a77-4428-8ee2-2834b8af263d"/>
    <xsd:import namespace="e8ea7d2f-2adf-4240-a9a3-0f4cbd191e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4a7f5-8a77-4428-8ee2-2834b8af26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9ab57cc-0bcc-4ef8-976a-f24015158ed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ea7d2f-2adf-4240-a9a3-0f4cbd191e2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a6752e0-999a-4a23-b510-41f405ac79f8}" ma:internalName="TaxCatchAll" ma:showField="CatchAllData" ma:web="e8ea7d2f-2adf-4240-a9a3-0f4cbd191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7E91AC-1FA3-4EFA-ACF8-C2062E57A38F}">
  <ds:schemaRefs>
    <ds:schemaRef ds:uri="http://purl.org/dc/terms/"/>
    <ds:schemaRef ds:uri="http://purl.org/dc/elements/1.1/"/>
    <ds:schemaRef ds:uri="4944a7f5-8a77-4428-8ee2-2834b8af263d"/>
    <ds:schemaRef ds:uri="http://schemas.microsoft.com/office/2006/documentManagement/types"/>
    <ds:schemaRef ds:uri="http://purl.org/dc/dcmitype/"/>
    <ds:schemaRef ds:uri="http://schemas.microsoft.com/office/infopath/2007/PartnerControls"/>
    <ds:schemaRef ds:uri="e8ea7d2f-2adf-4240-a9a3-0f4cbd191e2b"/>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C53934F-1E91-4205-AEBD-10E48FD764C4}">
  <ds:schemaRefs>
    <ds:schemaRef ds:uri="http://schemas.microsoft.com/sharepoint/v3/contenttype/forms"/>
  </ds:schemaRefs>
</ds:datastoreItem>
</file>

<file path=customXml/itemProps3.xml><?xml version="1.0" encoding="utf-8"?>
<ds:datastoreItem xmlns:ds="http://schemas.openxmlformats.org/officeDocument/2006/customXml" ds:itemID="{8CE0C2D6-9C76-462C-8737-EA4AF96E3D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44a7f5-8a77-4428-8ee2-2834b8af263d"/>
    <ds:schemaRef ds:uri="e8ea7d2f-2adf-4240-a9a3-0f4cbd191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AP Aging Summary</vt:lpstr>
      <vt:lpstr>AP Transactions</vt:lpstr>
      <vt:lpstr>Invoice</vt:lpstr>
      <vt:lpstr>AP Payment</vt:lpstr>
      <vt:lpstr>Dimensions</vt:lpstr>
      <vt:lpstr>Other AP Payment</vt:lpstr>
      <vt:lpstr>Control</vt:lpstr>
      <vt:lpstr>Options</vt:lpstr>
      <vt:lpstr>Information</vt:lpstr>
      <vt:lpstr>AsOf</vt:lpstr>
      <vt:lpstr>BasedOn</vt:lpstr>
      <vt:lpstr>Connection</vt:lpstr>
      <vt:lpstr>OTHAPPYMT</vt:lpstr>
      <vt:lpstr>'AP Transactions'!VelixoAutoHideZeroColumns</vt:lpstr>
      <vt:lpstr>VendorID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Aljun Talle</dc:creator>
  <cp:keywords/>
  <dc:description/>
  <cp:lastModifiedBy>Aljun Talle</cp:lastModifiedBy>
  <cp:revision/>
  <dcterms:created xsi:type="dcterms:W3CDTF">2023-11-08T04:54:11Z</dcterms:created>
  <dcterms:modified xsi:type="dcterms:W3CDTF">2025-12-02T02:39:44Z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0x0101001A51CFD0915C974B9171B3EF07AE7C70</vt:lpwstr>
  </property>
  <property fmtid="{D5CDD505-2E9C-101B-9397-08002B2CF9AE}" pid="3" name="MediaServiceImageTags">
    <vt:lpwstr/>
  </property>
</Properties>
</file>